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runo\Downloads\"/>
    </mc:Choice>
  </mc:AlternateContent>
  <bookViews>
    <workbookView xWindow="0" yWindow="0" windowWidth="24000" windowHeight="9735" tabRatio="986" activeTab="6"/>
  </bookViews>
  <sheets>
    <sheet name="Jury" sheetId="1" r:id="rId1"/>
    <sheet name="Total Points T1 T2" sheetId="2" state="hidden" r:id="rId2"/>
    <sheet name="POINTS" sheetId="3" state="hidden" r:id="rId3"/>
    <sheet name="POINTS T2" sheetId="4" state="hidden" r:id="rId4"/>
    <sheet name="RELAIS T1" sheetId="5" state="hidden" r:id="rId5"/>
    <sheet name="MiF" sheetId="6" r:id="rId6"/>
    <sheet name="MiM" sheetId="20" r:id="rId7"/>
    <sheet name="CAF" sheetId="22" r:id="rId8"/>
    <sheet name="CAM" sheetId="9" r:id="rId9"/>
    <sheet name="Femmes" sheetId="10" r:id="rId10"/>
    <sheet name="Hommes" sheetId="11" r:id="rId11"/>
    <sheet name="Table Mo" sheetId="12" state="hidden" r:id="rId12"/>
    <sheet name="Table Po" sheetId="13" state="hidden" r:id="rId13"/>
    <sheet name="Table BeF" sheetId="14" state="hidden" r:id="rId14"/>
    <sheet name="Table BeM" sheetId="15" state="hidden" r:id="rId15"/>
    <sheet name="Table MiF" sheetId="16" state="hidden" r:id="rId16"/>
    <sheet name="Table MiM" sheetId="17" state="hidden" r:id="rId17"/>
    <sheet name="Table Femmes" sheetId="18" state="hidden" r:id="rId18"/>
    <sheet name="Table Hommes" sheetId="19" state="hidden" r:id="rId19"/>
  </sheets>
  <definedNames>
    <definedName name="_ACC93">'RELAIS T1'!$L$3</definedName>
    <definedName name="_xlnm._FilterDatabase" localSheetId="5" hidden="1">MiF!$A$3:$IK$19</definedName>
    <definedName name="_xlnm._FilterDatabase" localSheetId="6" hidden="1">MiM!$A$3:$IK$19</definedName>
    <definedName name="AB">'RELAIS T1'!$J$3</definedName>
    <definedName name="ABDO">'RELAIS T1'!$I$3</definedName>
    <definedName name="ACB">'RELAIS T1'!$K$3</definedName>
    <definedName name="ACB_4" localSheetId="7">POINTS!#REF!</definedName>
    <definedName name="ACB_4" localSheetId="6">POINTS!#REF!</definedName>
    <definedName name="ACB_4">POINTS!#REF!</definedName>
    <definedName name="ACB_4_10" localSheetId="7">POINTS!#REF!</definedName>
    <definedName name="ACB_4_10" localSheetId="6">POINTS!#REF!</definedName>
    <definedName name="ACB_4_10">POINTS!#REF!</definedName>
    <definedName name="ACB_4_12" localSheetId="7">POINTS!#REF!</definedName>
    <definedName name="ACB_4_12" localSheetId="6">POINTS!#REF!</definedName>
    <definedName name="ACB_4_12">POINTS!#REF!</definedName>
    <definedName name="ACB_4_14" localSheetId="7">POINTS!#REF!</definedName>
    <definedName name="ACB_4_14" localSheetId="6">POINTS!#REF!</definedName>
    <definedName name="ACB_4_14">POINTS!#REF!</definedName>
    <definedName name="ACB_4_16" localSheetId="7">POINTS!#REF!</definedName>
    <definedName name="ACB_4_16" localSheetId="6">POINTS!#REF!</definedName>
    <definedName name="ACB_4_16">POINTS!#REF!</definedName>
    <definedName name="ACB_4_2" localSheetId="7">POINTS!#REF!</definedName>
    <definedName name="ACB_4_2" localSheetId="6">POINTS!#REF!</definedName>
    <definedName name="ACB_4_2">POINTS!#REF!</definedName>
    <definedName name="ACB_4_22" localSheetId="7">POINTS!#REF!</definedName>
    <definedName name="ACB_4_22" localSheetId="6">POINTS!#REF!</definedName>
    <definedName name="ACB_4_22">POINTS!#REF!</definedName>
    <definedName name="ACB_4_3" localSheetId="7">'Total Points T1 T2'!#REF!</definedName>
    <definedName name="ACB_4_3" localSheetId="6">'Total Points T1 T2'!#REF!</definedName>
    <definedName name="ACB_4_3">'Total Points T1 T2'!#REF!</definedName>
    <definedName name="ACB_4_5" localSheetId="7">'POINTS T2'!#REF!</definedName>
    <definedName name="ACB_4_5" localSheetId="6">'POINTS T2'!#REF!</definedName>
    <definedName name="ACB_4_5">'POINTS T2'!#REF!</definedName>
    <definedName name="ACB_4_8" localSheetId="7">POINTS!#REF!</definedName>
    <definedName name="ACB_4_8" localSheetId="6">POINTS!#REF!</definedName>
    <definedName name="ACB_4_8">POINTS!#REF!</definedName>
    <definedName name="ACB_5" localSheetId="7">#REF!</definedName>
    <definedName name="ACB_5" localSheetId="6">#REF!</definedName>
    <definedName name="ACB_5">#REF!</definedName>
    <definedName name="ASGB">'RELAIS T1'!$M$3</definedName>
    <definedName name="AUVERS">'RELAIS T1'!$H$4</definedName>
    <definedName name="BF_1_km_marche">'Table BeF'!$Q:$R</definedName>
    <definedName name="BF_1000_m">'Table BeF'!$M:$N</definedName>
    <definedName name="BF_120_m">'Table BeF'!$G:$H</definedName>
    <definedName name="BF_2_km_marche">'Table BeF'!$S:$T</definedName>
    <definedName name="BF_2000_m">'Table BeF'!$O:$P</definedName>
    <definedName name="BF_300_m">'Table BeF'!$I:$J</definedName>
    <definedName name="BF_50_m">'Table BeF'!$A:$B</definedName>
    <definedName name="BF_50_m_H_">'Table BeF'!$E:$F</definedName>
    <definedName name="BF_500_m">'Table BeF'!$K:$L</definedName>
    <definedName name="BF_60_m">'Table BeF'!$C:$D</definedName>
    <definedName name="BF_DISQUE">'Table BeF'!$AE:$AF</definedName>
    <definedName name="BF_HAUTEUR">'Table BeF'!$Y:$Z</definedName>
    <definedName name="BF_JAVELOT">'Table BeF'!$AG:$AH</definedName>
    <definedName name="BF_LONGUEUR">'Table BeF'!$U:$V</definedName>
    <definedName name="BF_MARTEAU">'Table BeF'!$AI:$AJ</definedName>
    <definedName name="BF_PERCHE">'Table BeF'!$AA:$AB</definedName>
    <definedName name="BF_POIDS">'Table BeF'!$AC:$AD</definedName>
    <definedName name="BF_T_S_">'Table BeF'!$W:$X</definedName>
    <definedName name="BM_1_km_marche">'Table BeM'!$S:$T</definedName>
    <definedName name="BM_1000_m">'Table BeM'!$O:$P</definedName>
    <definedName name="BM_120_m">'Table BeM'!$I:$J</definedName>
    <definedName name="BM_2_km_marche">'Table BeM'!$U:$V</definedName>
    <definedName name="BM_2000_m">'Table BeM'!$Q:$R</definedName>
    <definedName name="BM_300_m">'Table BeM'!$K:$L</definedName>
    <definedName name="BM_50_m">'Table BeM'!$A:$B</definedName>
    <definedName name="BM_50_m_H_">'Table BeM'!$E:$F</definedName>
    <definedName name="BM_500_m">'Table BeM'!$M:$N</definedName>
    <definedName name="BM_60_m">'Table BeM'!$C:$D</definedName>
    <definedName name="BM_80_m_H_">'Table BeM'!$G:$H</definedName>
    <definedName name="BM_DISQUE">'Table BeM'!$AG:$AH</definedName>
    <definedName name="BM_HAUTEUR">'Table BeM'!$AA:$AB</definedName>
    <definedName name="BM_JAVELOT">'Table BeM'!$AI:$AJ</definedName>
    <definedName name="BM_LONGUEUR">'Table BeM'!$W:$X</definedName>
    <definedName name="BM_MARTEAU">'Table BeM'!$AK:$AL</definedName>
    <definedName name="BM_PERCHE">'Table BeM'!$AC:$AD</definedName>
    <definedName name="BM_POIDS">'Table BeM'!$AE:$AF</definedName>
    <definedName name="BM_T_S_">'Table BeM'!$Y:$Z</definedName>
    <definedName name="BMSA">'RELAIS T1'!$N$3</definedName>
    <definedName name="CMA">'RELAIS T1'!$O$3</definedName>
    <definedName name="COMA">'RELAIS T1'!$P$3</definedName>
    <definedName name="CSB">'RELAIS T1'!$Q$3</definedName>
    <definedName name="ESCXV">'RELAIS T1'!$R$3</definedName>
    <definedName name="ESS">'RELAIS T1'!$S$3</definedName>
    <definedName name="Excel_BuiltIn__FilterDatabase" localSheetId="7">CAF!$A$3:$CF$16</definedName>
    <definedName name="Excel_BuiltIn__FilterDatabase" localSheetId="8">CAM!$A$3:$CF$31</definedName>
    <definedName name="Excel_BuiltIn__FilterDatabase" localSheetId="9">Femmes!$A$4:$BR$17</definedName>
    <definedName name="Excel_BuiltIn__FilterDatabase" localSheetId="10">Hommes!$A$4:$CK$45</definedName>
    <definedName name="Excel_BuiltIn__FilterDatabase" localSheetId="5">MiF!$A$3:$FN$28</definedName>
    <definedName name="Excel_BuiltIn__FilterDatabase" localSheetId="6">MiM!$A$3:$FN$28</definedName>
    <definedName name="Excel_BuiltIn__FilterDatabase" localSheetId="4">'RELAIS T1'!$A$3:$Y$28</definedName>
    <definedName name="Excel_BuiltIn__FilterDatabase_22" localSheetId="7">#REF!</definedName>
    <definedName name="Excel_BuiltIn__FilterDatabase_22" localSheetId="6">#REF!</definedName>
    <definedName name="Excel_BuiltIn__FilterDatabase_22">#REF!</definedName>
    <definedName name="Excel_BuiltIn__FilterDatabase_4" localSheetId="7">#REF!</definedName>
    <definedName name="Excel_BuiltIn__FilterDatabase_4" localSheetId="6">#REF!</definedName>
    <definedName name="Excel_BuiltIn__FilterDatabase_4">#REF!</definedName>
    <definedName name="Excel_BuiltIn__FilterDatabase_5" localSheetId="7">#REF!</definedName>
    <definedName name="Excel_BuiltIn__FilterDatabase_5" localSheetId="6">#REF!</definedName>
    <definedName name="Excel_BuiltIn__FilterDatabase_5">#REF!</definedName>
    <definedName name="Excel_BuiltIn__FilterDatabase_8_1" localSheetId="7">#REF!</definedName>
    <definedName name="Excel_BuiltIn__FilterDatabase_8_1">#REF!</definedName>
    <definedName name="Excel_BuiltIn__FilterDatabase_8_10" localSheetId="7">#REF!</definedName>
    <definedName name="Excel_BuiltIn__FilterDatabase_8_10" localSheetId="6">#REF!</definedName>
    <definedName name="Excel_BuiltIn__FilterDatabase_8_10">#REF!</definedName>
    <definedName name="Excel_BuiltIn_Print_Area" localSheetId="7">CAF!$A$1:$BM$9</definedName>
    <definedName name="Excel_BuiltIn_Print_Area" localSheetId="8">CAM!$A$1:$BM$23</definedName>
    <definedName name="Excel_BuiltIn_Print_Area_10" localSheetId="7">#REF!</definedName>
    <definedName name="Excel_BuiltIn_Print_Area_10" localSheetId="6">#REF!</definedName>
    <definedName name="Excel_BuiltIn_Print_Area_10">#REF!</definedName>
    <definedName name="Excel_BuiltIn_Print_Area_17">Hommes!$A$1:$BR$65497</definedName>
    <definedName name="Excel_BuiltIn_Print_Area_22" localSheetId="7">#REF!</definedName>
    <definedName name="Excel_BuiltIn_Print_Area_22" localSheetId="6">#REF!</definedName>
    <definedName name="Excel_BuiltIn_Print_Area_22">#REF!</definedName>
    <definedName name="Excel_BuiltIn_Print_Area_7" localSheetId="6">MiM!$A:$AW</definedName>
    <definedName name="Excel_BuiltIn_Print_Area_7">MiF!$A:$AW</definedName>
    <definedName name="Excel_BuiltIn_Print_Area_8" localSheetId="7">#REF!</definedName>
    <definedName name="Excel_BuiltIn_Print_Area_8" localSheetId="6">#REF!</definedName>
    <definedName name="Excel_BuiltIn_Print_Area_8">#REF!</definedName>
    <definedName name="Excel_BuiltIn_Print_Area_9" localSheetId="7">#REF!</definedName>
    <definedName name="Excel_BuiltIn_Print_Area_9">#REF!</definedName>
    <definedName name="Excel_BuiltIn_Print_Titles" localSheetId="7">CAF!$A$2:$IU$3</definedName>
    <definedName name="Excel_BuiltIn_Print_Titles" localSheetId="8">CAM!$A$2:$IU$3</definedName>
    <definedName name="Excel_BuiltIn_Print_Titles" localSheetId="9">Femmes!$A$3:$HZ$4</definedName>
    <definedName name="Excel_BuiltIn_Print_Titles" localSheetId="10">Hommes!$A$3:$IU$4</definedName>
    <definedName name="F_100_m">'Table Femmes'!$E:$F</definedName>
    <definedName name="F_100_m_H_">'Table Femmes'!$K:$L</definedName>
    <definedName name="F_1000_m">'Table Femmes'!$AA:$AB</definedName>
    <definedName name="F_1500_m">'Table Femmes'!$AC:$AD</definedName>
    <definedName name="F_1500_steeple">'Table Femmes'!$AK:$AL</definedName>
    <definedName name="F_200_m">'Table Femmes'!$M:$N</definedName>
    <definedName name="F_2000_m">'Table Femmes'!$AE:$AF</definedName>
    <definedName name="F_3_km_marche">'Table Femmes'!$AO:$AP</definedName>
    <definedName name="F_300_m">'Table Femmes'!$O:$P</definedName>
    <definedName name="F_3000_m">'Table Femmes'!$AG:$AH</definedName>
    <definedName name="F_3000_steeple">'Table Femmes'!$AM:$AN</definedName>
    <definedName name="F_320_m_H">'Table Femmes'!$Q:$R</definedName>
    <definedName name="F_400_m">'Table Femmes'!$S:$T</definedName>
    <definedName name="F_400_m_H">'Table Femmes'!$U:$V</definedName>
    <definedName name="F_5_km_marche">'Table Femmes'!$AQ:$AR</definedName>
    <definedName name="F_50_m">'Table Femmes'!$A:$B</definedName>
    <definedName name="F_50_m_H_">'Table Femmes'!$G:$H</definedName>
    <definedName name="F_500_m">'Table Femmes'!$W:$X</definedName>
    <definedName name="F_5000_m">'Table Femmes'!$AI:$AJ</definedName>
    <definedName name="F_60_m">'Table Femmes'!$C:$D</definedName>
    <definedName name="F_60_m_H_">'Table Femmes'!$I:$J</definedName>
    <definedName name="F_800_m">'Table Femmes'!$Y:$Z</definedName>
    <definedName name="F_DISQUE">'Table Femmes'!$BC:$BD</definedName>
    <definedName name="F_HAUTEUR">'Table Femmes'!$AW:$AX</definedName>
    <definedName name="F_JAVELOT">'Table Femmes'!$BE:$BF</definedName>
    <definedName name="F_LONGUEUR">'Table Femmes'!$AS:$AT</definedName>
    <definedName name="F_MARTEAU">'Table Femmes'!$BG:$BH</definedName>
    <definedName name="F_PERCHE">'Table Femmes'!$AY:$AZ</definedName>
    <definedName name="F_POIDS">'Table Femmes'!$BA:$BB</definedName>
    <definedName name="F_T_S_">'Table Femmes'!$AU:$AV</definedName>
    <definedName name="H_100_m">'Table Hommes'!$E:$F</definedName>
    <definedName name="H_1000_m">'Table Hommes'!$AA:$AB</definedName>
    <definedName name="H_110_m_H_">'Table Hommes'!$K:$L</definedName>
    <definedName name="H_1500_m">'Table Hommes'!$AC:$AD</definedName>
    <definedName name="H_1500_steeple">'Table Hommes'!$AK:$AL</definedName>
    <definedName name="H_200_m">'Table Hommes'!$M:$N</definedName>
    <definedName name="H_2000_m">'Table Hommes'!$AE:$AF</definedName>
    <definedName name="H_3_km_marche">'Table Hommes'!$AO:$AP</definedName>
    <definedName name="H_300_m">'Table Hommes'!$O:$P</definedName>
    <definedName name="H_3000_m">'Table Hommes'!$AG:$AH</definedName>
    <definedName name="H_3000_steeple">'Table Hommes'!$AM:$AN</definedName>
    <definedName name="H_320_m_H">'Table Hommes'!$Q:$R</definedName>
    <definedName name="H_400_m">'Table Hommes'!$S:$T</definedName>
    <definedName name="H_400_m_H">'Table Hommes'!$U:$V</definedName>
    <definedName name="H_5_km_marche">'Table Hommes'!$AQ:$AR</definedName>
    <definedName name="H_50_m">'Table Hommes'!$A:$B</definedName>
    <definedName name="H_50_m_H_">'Table Hommes'!$G:$H</definedName>
    <definedName name="H_500_m">'Table Hommes'!$W:$X</definedName>
    <definedName name="H_5000_m">'Table Hommes'!$AI:$AJ</definedName>
    <definedName name="H_60_m">'Table Hommes'!$C:$D</definedName>
    <definedName name="H_60_m_H_">'Table Hommes'!$I:$J</definedName>
    <definedName name="H_800_m">'Table Hommes'!$Y:$Z</definedName>
    <definedName name="H_DISQUE">'Table Hommes'!$BC:$BD</definedName>
    <definedName name="H_HAUTEUR">'Table Hommes'!$AW:$AX</definedName>
    <definedName name="H_JAVELOT">'Table Hommes'!$BE:$BF</definedName>
    <definedName name="H_LONGUEUR">'Table Hommes'!$AS:$AT</definedName>
    <definedName name="H_MARTEAU">'Table Hommes'!$BG:$BH</definedName>
    <definedName name="H_PERCHE">'Table Hommes'!$AY:$AZ</definedName>
    <definedName name="H_POIDS">'Table Hommes'!$BA:$BB</definedName>
    <definedName name="H_T_S_">'Table Hommes'!$AU:$AV</definedName>
    <definedName name="_xlnm.Print_Titles" localSheetId="7">CAF!$2:$3</definedName>
    <definedName name="_xlnm.Print_Titles" localSheetId="8">CAM!$2:$3</definedName>
    <definedName name="_xlnm.Print_Titles" localSheetId="9">Femmes!$3:$4</definedName>
    <definedName name="_xlnm.Print_Titles" localSheetId="10">Hommes!$3:$4</definedName>
    <definedName name="JAVELOT">'Table MiF'!$AQ:$AR</definedName>
    <definedName name="MF_1_km_marche">'Table MiF'!$Y:$Z</definedName>
    <definedName name="MF_1000_m">'Table MiF'!$S:$T</definedName>
    <definedName name="MF_150_m">'Table MiF'!$M:$N</definedName>
    <definedName name="MF_2_km_marche">'Table MiF'!$AA:$AB</definedName>
    <definedName name="MF_2000_m">'Table MiF'!$U:$V</definedName>
    <definedName name="MF_3_km_marche">'Table MiF'!$AC:$AD</definedName>
    <definedName name="MF_300_m">'Table MiF'!$O:$P</definedName>
    <definedName name="MF_3000_m">'Table MiF'!$W:$X</definedName>
    <definedName name="MF_50_m">'Table MiF'!$A:$B</definedName>
    <definedName name="MF_50_m_H_">'Table MiF'!$G:$H</definedName>
    <definedName name="MF_500_m">'Table MiF'!$Q:$R</definedName>
    <definedName name="MF_60_m">'Table MiF'!$C:$D</definedName>
    <definedName name="MF_60_m_H_">'Table MiF'!$I:$J</definedName>
    <definedName name="MF_80_m">'Table MiF'!$E:$F</definedName>
    <definedName name="MF_80_m_H_">'Table MiF'!$K:$L</definedName>
    <definedName name="MF_DISQUE">'Table MiF'!$AO:$AP</definedName>
    <definedName name="MF_HAUTEUR">'Table MiF'!$AI:$AJ</definedName>
    <definedName name="MF_JAVELOT">'Table MiF'!$AQ:$AR</definedName>
    <definedName name="MF_LONGUEUR">'Table MiF'!$AE:$AF</definedName>
    <definedName name="MF_MARTEAU">'Table MiF'!$AS:$AT</definedName>
    <definedName name="MF_PERCHE">'Table MiF'!$AK:$AL</definedName>
    <definedName name="MF_POIDS">'Table MiF'!$AM:$AN</definedName>
    <definedName name="MF_T_S_">'Table MiF'!$AG:$AH</definedName>
    <definedName name="MM_1_km_marche">'Table MiM'!$Y:$Z</definedName>
    <definedName name="MM_100_m_H_">'Table MiM'!$K:$L</definedName>
    <definedName name="MM_1000_m">'Table MiM'!$S:$T</definedName>
    <definedName name="MM_150_m">'Table MiM'!$M:$N</definedName>
    <definedName name="MM_2_km_marche">'Table MiM'!$AA:$AB</definedName>
    <definedName name="MM_2000_m">'Table MiM'!$U:$V</definedName>
    <definedName name="MM_3_km_marche">'Table MiM'!$AC:$AD</definedName>
    <definedName name="MM_300_m">'Table MiM'!$O:$P</definedName>
    <definedName name="MM_3000_m">'Table MiM'!$W:$X</definedName>
    <definedName name="MM_50_m">'Table MiM'!$A:$B</definedName>
    <definedName name="MM_50_m_H_">'Table MiM'!$G:$H</definedName>
    <definedName name="MM_500_m">'Table MiM'!$Q:$R</definedName>
    <definedName name="MM_60_m">'Table MiM'!$C:$D</definedName>
    <definedName name="MM_60_m_H_">'Table MiM'!$I:$J</definedName>
    <definedName name="MM_80_m">'Table MiM'!$E:$F</definedName>
    <definedName name="MM_DISQUE">'Table MiM'!$AO:$AP</definedName>
    <definedName name="MM_HAUTEUR">'Table MiM'!$AI:$AJ</definedName>
    <definedName name="MM_JAVELOT">'Table MiM'!$AQ:$AR</definedName>
    <definedName name="MM_LONGUEUR">'Table MiM'!$AE:$AF</definedName>
    <definedName name="MM_MARTEAU">'Table MiM'!$AS:$AT</definedName>
    <definedName name="MM_PERCHE">'Table MiM'!$AK:$AL</definedName>
    <definedName name="MM_POIDS">'Table MiM'!$AM:$AN</definedName>
    <definedName name="MM_T_S_">'Table MiM'!$AG:$AH</definedName>
    <definedName name="Moustique_300_m">'Table Mo'!$E:$F</definedName>
    <definedName name="Moustique_50_haies">'Table Mo'!$C:$D</definedName>
    <definedName name="Moustique_50_m">'Table Mo'!$A:$B</definedName>
    <definedName name="Moustique_500_m">'Table Mo'!$G:$H</definedName>
    <definedName name="Moustique_500_marche">'Table Mo'!$K:$L</definedName>
    <definedName name="Moustique_600_m">'Table Mo'!$I:$J</definedName>
    <definedName name="Moustique_600_marche">'Table Mo'!$M:$N</definedName>
    <definedName name="Moustique_Anneau">'Table Mo'!$AA:$AB</definedName>
    <definedName name="Moustique_Balles">'Table Mo'!$Y:$Z</definedName>
    <definedName name="Moustique_Hauteur">'Table Mo'!$S:$T</definedName>
    <definedName name="Moustique_Longueur">'Table Mo'!$O:$P</definedName>
    <definedName name="Moustique_Marteau">'Table Mo'!$AC:$AD</definedName>
    <definedName name="Moustique_Perche">'Table Mo'!$U:$V</definedName>
    <definedName name="Moustique_Poids">'Table Mo'!$W:$X</definedName>
    <definedName name="Moustique_Triple_saut">'Table Mo'!$Q:$R</definedName>
    <definedName name="MS">'RELAIS T1'!$T$3</definedName>
    <definedName name="NLSA">'RELAIS T1'!$U$3</definedName>
    <definedName name="Po_1_km_marche">'Table Po'!$O:$P</definedName>
    <definedName name="Po_1000_m">'Table Po'!$M:$N</definedName>
    <definedName name="Po_120_m">'Table Po'!$G:$H</definedName>
    <definedName name="Po_300_m">'Table Po'!$I:$J</definedName>
    <definedName name="Po_50_m">'Table Po'!$A:$B</definedName>
    <definedName name="Po_50_m_H_">'Table Po'!$E:$F</definedName>
    <definedName name="Po_500_m">'Table Po'!$K:$L</definedName>
    <definedName name="Po_60_m">'Table Po'!$C:$D</definedName>
    <definedName name="Po_Ballonde">'Table Po'!$AE:$AF</definedName>
    <definedName name="Po_Disque">'Table Po'!$AC:$AD</definedName>
    <definedName name="Po_Hauteur">'Table Po'!$U:$V</definedName>
    <definedName name="Po_Javelot">'Table Po'!$AA:$AB</definedName>
    <definedName name="Po_Longueur">'Table Po'!$Q:$R</definedName>
    <definedName name="Po_Perche">'Table Po'!$W:$X</definedName>
    <definedName name="Po_Poids">'Table Po'!$Y:$Z</definedName>
    <definedName name="Po_Triple_saut">'Table Po'!$S:$T</definedName>
    <definedName name="SDUS">'RELAIS T1'!$V$3</definedName>
    <definedName name="TAC">'RELAIS T1'!$W$3</definedName>
    <definedName name="USI">'RELAIS T1'!$X$3</definedName>
    <definedName name="USMA">'RELAIS T1'!$Y$3</definedName>
    <definedName name="_xlnm.Print_Area" localSheetId="7">CAF!$A$1:$CG$17</definedName>
    <definedName name="_xlnm.Print_Area" localSheetId="8">CAM!$A$1:$CG$20</definedName>
    <definedName name="_xlnm.Print_Area" localSheetId="9">Femmes!$A$1:$BR$18</definedName>
    <definedName name="_xlnm.Print_Area" localSheetId="10">Hommes!$A$1:$CL$37</definedName>
    <definedName name="_xlnm.Print_Area" localSheetId="4">'RELAIS T1'!$A$1:$AA$33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P5" i="10" l="1"/>
  <c r="BP6" i="10"/>
  <c r="BP7" i="10"/>
  <c r="BP8" i="10"/>
  <c r="BP9" i="10"/>
  <c r="BP10" i="10"/>
  <c r="BP11" i="10"/>
  <c r="BP13" i="10"/>
  <c r="AV33" i="11"/>
  <c r="AV29" i="11"/>
  <c r="AV28" i="11"/>
  <c r="AF33" i="11"/>
  <c r="AF29" i="11"/>
  <c r="AF28" i="11"/>
  <c r="G16" i="11"/>
  <c r="I16" i="11"/>
  <c r="K16" i="11"/>
  <c r="M16" i="11"/>
  <c r="O16" i="11"/>
  <c r="Q16" i="11"/>
  <c r="S16" i="11"/>
  <c r="U16" i="11"/>
  <c r="W16" i="11"/>
  <c r="Y16" i="11"/>
  <c r="AA16" i="11"/>
  <c r="AC16" i="11"/>
  <c r="AE16" i="11"/>
  <c r="AG16" i="11"/>
  <c r="AI16" i="11"/>
  <c r="AK16" i="11"/>
  <c r="AM16" i="11"/>
  <c r="AO16" i="11"/>
  <c r="AQ16" i="11"/>
  <c r="AS16" i="11"/>
  <c r="AU16" i="11"/>
  <c r="AW16" i="11"/>
  <c r="AY16" i="11"/>
  <c r="BA16" i="11"/>
  <c r="BC16" i="11"/>
  <c r="BF16" i="11"/>
  <c r="BI16" i="11"/>
  <c r="BL16" i="11"/>
  <c r="BO16" i="11"/>
  <c r="BP16" i="11"/>
  <c r="BX16" i="11"/>
  <c r="CL16" i="11"/>
  <c r="G17" i="11"/>
  <c r="I17" i="11"/>
  <c r="K17" i="11"/>
  <c r="M17" i="11"/>
  <c r="O17" i="11"/>
  <c r="Q17" i="11"/>
  <c r="S17" i="11"/>
  <c r="U17" i="11"/>
  <c r="W17" i="11"/>
  <c r="Y17" i="11"/>
  <c r="AA17" i="11"/>
  <c r="AC17" i="11"/>
  <c r="AE17" i="11"/>
  <c r="AG17" i="11"/>
  <c r="AI17" i="11"/>
  <c r="AK17" i="11"/>
  <c r="AM17" i="11"/>
  <c r="AO17" i="11"/>
  <c r="AQ17" i="11"/>
  <c r="AS17" i="11"/>
  <c r="AU17" i="11"/>
  <c r="AW17" i="11"/>
  <c r="AY17" i="11"/>
  <c r="BA17" i="11"/>
  <c r="BC17" i="11"/>
  <c r="BF17" i="11"/>
  <c r="BI17" i="11"/>
  <c r="BL17" i="11"/>
  <c r="BO17" i="11"/>
  <c r="BP17" i="11"/>
  <c r="BX17" i="11"/>
  <c r="CL17" i="11"/>
  <c r="G18" i="11"/>
  <c r="K18" i="11"/>
  <c r="S18" i="11"/>
  <c r="AC18" i="11"/>
  <c r="AW18" i="11"/>
  <c r="BC18" i="11"/>
  <c r="BF18" i="11"/>
  <c r="BI18" i="11"/>
  <c r="BL18" i="11"/>
  <c r="BO18" i="11"/>
  <c r="BP18" i="11"/>
  <c r="BX18" i="11"/>
  <c r="CL18" i="11"/>
  <c r="G19" i="11"/>
  <c r="I19" i="11"/>
  <c r="K19" i="11"/>
  <c r="M19" i="11"/>
  <c r="O19" i="11"/>
  <c r="Q19" i="11"/>
  <c r="S19" i="11"/>
  <c r="U19" i="11"/>
  <c r="W19" i="11"/>
  <c r="Y19" i="11"/>
  <c r="AA19" i="11"/>
  <c r="AC19" i="11"/>
  <c r="AE19" i="11"/>
  <c r="AI19" i="11"/>
  <c r="AK19" i="11"/>
  <c r="AM19" i="11"/>
  <c r="AO19" i="11"/>
  <c r="AQ19" i="11"/>
  <c r="AS19" i="11"/>
  <c r="AU19" i="11"/>
  <c r="AW19" i="11"/>
  <c r="AY19" i="11"/>
  <c r="BA19" i="11"/>
  <c r="BC19" i="11"/>
  <c r="BF19" i="11"/>
  <c r="BI19" i="11"/>
  <c r="BL19" i="11"/>
  <c r="BO19" i="11"/>
  <c r="BP19" i="11"/>
  <c r="BX19" i="11"/>
  <c r="CL19" i="11"/>
  <c r="G25" i="11"/>
  <c r="I25" i="11"/>
  <c r="K25" i="11"/>
  <c r="M25" i="11"/>
  <c r="O25" i="11"/>
  <c r="Q25" i="11"/>
  <c r="S25" i="11"/>
  <c r="U25" i="11"/>
  <c r="W25" i="11"/>
  <c r="Y25" i="11"/>
  <c r="AA25" i="11"/>
  <c r="AC25" i="11"/>
  <c r="AE25" i="11"/>
  <c r="AG25" i="11"/>
  <c r="AI25" i="11"/>
  <c r="AK25" i="11"/>
  <c r="AM25" i="11"/>
  <c r="AO25" i="11"/>
  <c r="AQ25" i="11"/>
  <c r="AS25" i="11"/>
  <c r="AU25" i="11"/>
  <c r="AW25" i="11"/>
  <c r="AY25" i="11"/>
  <c r="BA25" i="11"/>
  <c r="BC25" i="11"/>
  <c r="BF25" i="11"/>
  <c r="BI25" i="11"/>
  <c r="BL25" i="11"/>
  <c r="BO25" i="11"/>
  <c r="BP25" i="11"/>
  <c r="BX25" i="11"/>
  <c r="CL25" i="11"/>
  <c r="CL32" i="11"/>
  <c r="BX32" i="11"/>
  <c r="BO32" i="11"/>
  <c r="BL32" i="11"/>
  <c r="BI32" i="11"/>
  <c r="BF32" i="11"/>
  <c r="BC32" i="11"/>
  <c r="BA32" i="11"/>
  <c r="AY32" i="11"/>
  <c r="AW32" i="11"/>
  <c r="AU32" i="11"/>
  <c r="AS32" i="11"/>
  <c r="AQ32" i="11"/>
  <c r="AO32" i="11"/>
  <c r="AM32" i="11"/>
  <c r="AK32" i="11"/>
  <c r="AI32" i="11"/>
  <c r="AG32" i="11"/>
  <c r="AE32" i="11"/>
  <c r="AC32" i="11"/>
  <c r="AA32" i="11"/>
  <c r="Y32" i="11"/>
  <c r="W32" i="11"/>
  <c r="U32" i="11"/>
  <c r="S32" i="11"/>
  <c r="Q32" i="11"/>
  <c r="O32" i="11"/>
  <c r="M32" i="11"/>
  <c r="I32" i="11"/>
  <c r="G32" i="11"/>
  <c r="CL31" i="11"/>
  <c r="BX31" i="11"/>
  <c r="BO31" i="11"/>
  <c r="BL31" i="11"/>
  <c r="BI31" i="11"/>
  <c r="BF31" i="11"/>
  <c r="M31" i="11"/>
  <c r="K31" i="11"/>
  <c r="I31" i="11"/>
  <c r="G31" i="11"/>
  <c r="CL30" i="11"/>
  <c r="BX30" i="11"/>
  <c r="BI30" i="11"/>
  <c r="BF30" i="11"/>
  <c r="BC30" i="11"/>
  <c r="BA30" i="11"/>
  <c r="AY30" i="11"/>
  <c r="AW30" i="11"/>
  <c r="AU30" i="11"/>
  <c r="AS30" i="11"/>
  <c r="AQ30" i="11"/>
  <c r="AO30" i="11"/>
  <c r="AM30" i="11"/>
  <c r="AK30" i="11"/>
  <c r="AI30" i="11"/>
  <c r="AG30" i="11"/>
  <c r="AE30" i="11"/>
  <c r="AC30" i="11"/>
  <c r="AA30" i="11"/>
  <c r="Y30" i="11"/>
  <c r="W30" i="11"/>
  <c r="U30" i="11"/>
  <c r="S30" i="11"/>
  <c r="Q30" i="11"/>
  <c r="O30" i="11"/>
  <c r="M30" i="11"/>
  <c r="K30" i="11"/>
  <c r="I30" i="11"/>
  <c r="G30" i="11"/>
  <c r="G33" i="11"/>
  <c r="BK33" i="11" s="1"/>
  <c r="G29" i="11"/>
  <c r="G28" i="11"/>
  <c r="BJ33" i="11"/>
  <c r="BH33" i="11"/>
  <c r="BF33" i="11"/>
  <c r="BD33" i="11"/>
  <c r="BB33" i="11"/>
  <c r="AZ33" i="11"/>
  <c r="AX33" i="11"/>
  <c r="AT33" i="11"/>
  <c r="AR33" i="11"/>
  <c r="AP33" i="11"/>
  <c r="AN33" i="11"/>
  <c r="AL33" i="11"/>
  <c r="AJ33" i="11"/>
  <c r="AH33" i="11"/>
  <c r="AD33" i="11"/>
  <c r="AB33" i="11"/>
  <c r="Z33" i="11"/>
  <c r="X33" i="11"/>
  <c r="V33" i="11"/>
  <c r="T33" i="11"/>
  <c r="R33" i="11"/>
  <c r="P33" i="11"/>
  <c r="N33" i="11"/>
  <c r="L33" i="11"/>
  <c r="J33" i="11"/>
  <c r="BP29" i="11"/>
  <c r="BM29" i="11"/>
  <c r="BL29" i="11"/>
  <c r="BK29" i="11"/>
  <c r="BJ29" i="11"/>
  <c r="BI29" i="11"/>
  <c r="BH29" i="11"/>
  <c r="BG29" i="11"/>
  <c r="BF29" i="11"/>
  <c r="BE29" i="11"/>
  <c r="BD29" i="11"/>
  <c r="BB29" i="11"/>
  <c r="BA29" i="11"/>
  <c r="AZ29" i="11"/>
  <c r="AR29" i="11"/>
  <c r="T29" i="11"/>
  <c r="N29" i="11"/>
  <c r="L29" i="11"/>
  <c r="BQ28" i="11"/>
  <c r="BP28" i="11"/>
  <c r="BO28" i="11"/>
  <c r="BM28" i="11"/>
  <c r="BL28" i="11"/>
  <c r="BK28" i="11"/>
  <c r="BJ28" i="11"/>
  <c r="BI28" i="11"/>
  <c r="BH28" i="11"/>
  <c r="BG28" i="11"/>
  <c r="BF28" i="11"/>
  <c r="BE28" i="11"/>
  <c r="BD28" i="11"/>
  <c r="BC28" i="11"/>
  <c r="BB28" i="11"/>
  <c r="BA28" i="11"/>
  <c r="AZ28" i="11"/>
  <c r="AY28" i="11"/>
  <c r="AR28" i="11"/>
  <c r="AP28" i="11"/>
  <c r="AN28" i="11"/>
  <c r="AL28" i="11"/>
  <c r="T28" i="11"/>
  <c r="N28" i="11"/>
  <c r="L28" i="11"/>
  <c r="BK5" i="22"/>
  <c r="BK6" i="22"/>
  <c r="BK7" i="22"/>
  <c r="BK8" i="22"/>
  <c r="BK9" i="22"/>
  <c r="CE7" i="22"/>
  <c r="BP7" i="22"/>
  <c r="CG5" i="22"/>
  <c r="BS5" i="22"/>
  <c r="BJ5" i="22"/>
  <c r="BH5" i="22"/>
  <c r="F5" i="22"/>
  <c r="BM4" i="22"/>
  <c r="BL4" i="22"/>
  <c r="BJ4" i="22"/>
  <c r="BI4" i="22"/>
  <c r="BK4" i="22" s="1"/>
  <c r="BH4" i="22"/>
  <c r="F4" i="22"/>
  <c r="CF2" i="22"/>
  <c r="CE2" i="22"/>
  <c r="CE5" i="22" s="1"/>
  <c r="CD2" i="22"/>
  <c r="CD5" i="22" s="1"/>
  <c r="CC2" i="22"/>
  <c r="CB2" i="22"/>
  <c r="CA2" i="22"/>
  <c r="BZ2" i="22"/>
  <c r="BY2" i="22"/>
  <c r="BX2" i="22"/>
  <c r="BW2" i="22"/>
  <c r="BW5" i="22" s="1"/>
  <c r="BV2" i="22"/>
  <c r="BV5" i="22" s="1"/>
  <c r="BU2" i="22"/>
  <c r="BT2" i="22"/>
  <c r="BR2" i="22"/>
  <c r="BQ2" i="22"/>
  <c r="BP2" i="22"/>
  <c r="BP4" i="22" s="1"/>
  <c r="BO2" i="22"/>
  <c r="BQ18" i="11" l="1"/>
  <c r="BQ19" i="11"/>
  <c r="BQ16" i="11"/>
  <c r="BQ17" i="11"/>
  <c r="BQ25" i="11"/>
  <c r="BQ32" i="11"/>
  <c r="BQ31" i="11"/>
  <c r="BL33" i="11"/>
  <c r="BZ33" i="11" s="1"/>
  <c r="BQ30" i="11"/>
  <c r="CC33" i="11"/>
  <c r="BT33" i="11"/>
  <c r="BV33" i="11"/>
  <c r="CD33" i="11"/>
  <c r="BS33" i="11"/>
  <c r="BO33" i="11"/>
  <c r="BW33" i="11"/>
  <c r="CE33" i="11"/>
  <c r="BP33" i="11"/>
  <c r="BX33" i="11"/>
  <c r="CF33" i="11"/>
  <c r="CA33" i="11"/>
  <c r="BU33" i="11"/>
  <c r="BQ33" i="11"/>
  <c r="BY33" i="11"/>
  <c r="CG33" i="11"/>
  <c r="CB33" i="11"/>
  <c r="BR33" i="11"/>
  <c r="BL5" i="22"/>
  <c r="BY5" i="22" s="1"/>
  <c r="BS7" i="22"/>
  <c r="CG7" i="22"/>
  <c r="BP5" i="22"/>
  <c r="BX5" i="22"/>
  <c r="CF5" i="22"/>
  <c r="BR5" i="22"/>
  <c r="BZ5" i="22"/>
  <c r="CA5" i="22"/>
  <c r="BT5" i="22"/>
  <c r="CB5" i="22"/>
  <c r="BU5" i="22"/>
  <c r="CC5" i="22"/>
  <c r="BQ5" i="22"/>
  <c r="BP17" i="9"/>
  <c r="CE17" i="9"/>
  <c r="BS19" i="9"/>
  <c r="CG19" i="9"/>
  <c r="F15" i="9"/>
  <c r="F14" i="9"/>
  <c r="F13" i="9"/>
  <c r="BM14" i="9"/>
  <c r="BL14" i="9"/>
  <c r="BK14" i="9"/>
  <c r="BJ14" i="9"/>
  <c r="BI14" i="9"/>
  <c r="BH14" i="9"/>
  <c r="BG14" i="9"/>
  <c r="BF14" i="9"/>
  <c r="BE14" i="9"/>
  <c r="BD14" i="9"/>
  <c r="BB14" i="9"/>
  <c r="BA14" i="9"/>
  <c r="AZ14" i="9"/>
  <c r="AR14" i="9"/>
  <c r="T14" i="9"/>
  <c r="N14" i="9"/>
  <c r="L14" i="9"/>
  <c r="H14" i="9"/>
  <c r="BM13" i="9"/>
  <c r="BL13" i="9"/>
  <c r="BK13" i="9"/>
  <c r="BJ13" i="9"/>
  <c r="BI13" i="9"/>
  <c r="BH13" i="9"/>
  <c r="BG13" i="9"/>
  <c r="BF13" i="9"/>
  <c r="BE13" i="9"/>
  <c r="BD13" i="9"/>
  <c r="BC13" i="9"/>
  <c r="BB13" i="9"/>
  <c r="BA13" i="9"/>
  <c r="AZ13" i="9"/>
  <c r="AY13" i="9"/>
  <c r="AR13" i="9"/>
  <c r="AP13" i="9"/>
  <c r="AN13" i="9"/>
  <c r="AL13" i="9"/>
  <c r="AF13" i="9"/>
  <c r="T13" i="9"/>
  <c r="N13" i="9"/>
  <c r="L13" i="9"/>
  <c r="H13" i="9"/>
  <c r="BO5" i="22" l="1"/>
  <c r="BO7" i="22" s="1"/>
  <c r="BV7" i="22"/>
  <c r="CA7" i="22"/>
  <c r="BT7" i="22"/>
  <c r="BW7" i="22"/>
  <c r="BY7" i="22"/>
  <c r="BQ7" i="22"/>
  <c r="CB7" i="22"/>
  <c r="CC7" i="22"/>
  <c r="BU7" i="22"/>
  <c r="BZ7" i="22"/>
  <c r="BR7" i="22"/>
  <c r="CF7" i="22"/>
  <c r="CD7" i="22"/>
  <c r="BX7" i="22"/>
  <c r="AV14" i="9"/>
  <c r="AV13" i="9"/>
  <c r="AR10" i="20"/>
  <c r="AV10" i="20" s="1"/>
  <c r="BA10" i="20" s="1"/>
  <c r="AU10" i="20"/>
  <c r="AZ10" i="20"/>
  <c r="BB10" i="20"/>
  <c r="BD10" i="20"/>
  <c r="BE10" i="20"/>
  <c r="BF10" i="20"/>
  <c r="BG10" i="20"/>
  <c r="BH10" i="20"/>
  <c r="BI10" i="20"/>
  <c r="BJ10" i="20"/>
  <c r="BK10" i="20"/>
  <c r="BL10" i="20"/>
  <c r="BM10" i="20"/>
  <c r="BN10" i="20"/>
  <c r="BP10" i="20"/>
  <c r="AR11" i="20"/>
  <c r="AV11" i="20" s="1"/>
  <c r="BG11" i="20" s="1"/>
  <c r="AU11" i="20"/>
  <c r="AZ11" i="20"/>
  <c r="BA11" i="20"/>
  <c r="BB11" i="20"/>
  <c r="BD11" i="20"/>
  <c r="BE11" i="20"/>
  <c r="BF11" i="20"/>
  <c r="BH11" i="20"/>
  <c r="BI11" i="20"/>
  <c r="BJ11" i="20"/>
  <c r="BK11" i="20"/>
  <c r="BL11" i="20"/>
  <c r="BM11" i="20"/>
  <c r="BN11" i="20"/>
  <c r="BP11" i="20"/>
  <c r="AR12" i="20"/>
  <c r="AV12" i="20" s="1"/>
  <c r="BG12" i="20" s="1"/>
  <c r="AU12" i="20"/>
  <c r="AZ12" i="20"/>
  <c r="BA12" i="20"/>
  <c r="BB12" i="20"/>
  <c r="BD12" i="20"/>
  <c r="BE12" i="20"/>
  <c r="BF12" i="20"/>
  <c r="BH12" i="20"/>
  <c r="BI12" i="20"/>
  <c r="BJ12" i="20"/>
  <c r="BK12" i="20"/>
  <c r="BL12" i="20"/>
  <c r="BM12" i="20"/>
  <c r="BN12" i="20"/>
  <c r="BP12" i="20"/>
  <c r="AR13" i="20"/>
  <c r="AV13" i="20" s="1"/>
  <c r="BG13" i="20" s="1"/>
  <c r="AU13" i="20"/>
  <c r="AZ13" i="20"/>
  <c r="BA13" i="20"/>
  <c r="BB13" i="20"/>
  <c r="BD13" i="20"/>
  <c r="BE13" i="20"/>
  <c r="BF13" i="20"/>
  <c r="BH13" i="20"/>
  <c r="BI13" i="20"/>
  <c r="BJ13" i="20"/>
  <c r="BK13" i="20"/>
  <c r="BL13" i="20"/>
  <c r="BM13" i="20"/>
  <c r="BN13" i="20"/>
  <c r="BP13" i="20"/>
  <c r="AR14" i="20"/>
  <c r="AV14" i="20" s="1"/>
  <c r="BG14" i="20" s="1"/>
  <c r="AU14" i="20"/>
  <c r="AZ14" i="20"/>
  <c r="BA14" i="20"/>
  <c r="BB14" i="20"/>
  <c r="BD14" i="20"/>
  <c r="BE14" i="20"/>
  <c r="BF14" i="20"/>
  <c r="BH14" i="20"/>
  <c r="BI14" i="20"/>
  <c r="BJ14" i="20"/>
  <c r="BK14" i="20"/>
  <c r="BL14" i="20"/>
  <c r="BM14" i="20"/>
  <c r="BN14" i="20"/>
  <c r="BP14" i="20"/>
  <c r="AR15" i="20"/>
  <c r="AV15" i="20" s="1"/>
  <c r="BG15" i="20" s="1"/>
  <c r="AU15" i="20"/>
  <c r="AZ15" i="20"/>
  <c r="BA15" i="20"/>
  <c r="BB15" i="20"/>
  <c r="BD15" i="20"/>
  <c r="BE15" i="20"/>
  <c r="BF15" i="20"/>
  <c r="BH15" i="20"/>
  <c r="BI15" i="20"/>
  <c r="BJ15" i="20"/>
  <c r="BK15" i="20"/>
  <c r="BL15" i="20"/>
  <c r="BM15" i="20"/>
  <c r="BN15" i="20"/>
  <c r="BP15" i="20"/>
  <c r="BQ24" i="20"/>
  <c r="BC24" i="20"/>
  <c r="BQ21" i="20"/>
  <c r="BC21" i="20"/>
  <c r="AU21" i="20"/>
  <c r="AR21" i="20"/>
  <c r="AP21" i="20"/>
  <c r="AN21" i="20"/>
  <c r="AL21" i="20"/>
  <c r="AF21" i="20"/>
  <c r="T21" i="20"/>
  <c r="N21" i="20"/>
  <c r="L21" i="20"/>
  <c r="H21" i="20"/>
  <c r="F21" i="20"/>
  <c r="D21" i="20"/>
  <c r="BC19" i="20"/>
  <c r="AU19" i="20"/>
  <c r="AN19" i="20"/>
  <c r="AF19" i="20"/>
  <c r="T19" i="20"/>
  <c r="N19" i="20"/>
  <c r="L19" i="20"/>
  <c r="H19" i="20"/>
  <c r="D19" i="20"/>
  <c r="BC18" i="20"/>
  <c r="AU18" i="20"/>
  <c r="AN18" i="20"/>
  <c r="AF18" i="20"/>
  <c r="T18" i="20"/>
  <c r="N18" i="20"/>
  <c r="L18" i="20"/>
  <c r="H18" i="20"/>
  <c r="D18" i="20"/>
  <c r="BC17" i="20"/>
  <c r="AU17" i="20"/>
  <c r="AN17" i="20"/>
  <c r="AF17" i="20"/>
  <c r="T17" i="20"/>
  <c r="N17" i="20"/>
  <c r="L17" i="20"/>
  <c r="H17" i="20"/>
  <c r="D17" i="20"/>
  <c r="AF16" i="20"/>
  <c r="T16" i="20"/>
  <c r="AU9" i="20"/>
  <c r="AR9" i="20"/>
  <c r="AP9" i="20"/>
  <c r="AN9" i="20"/>
  <c r="AF9" i="20"/>
  <c r="T9" i="20"/>
  <c r="N9" i="20"/>
  <c r="L9" i="20"/>
  <c r="H9" i="20"/>
  <c r="D9" i="20"/>
  <c r="AU8" i="20"/>
  <c r="AR8" i="20"/>
  <c r="AP8" i="20"/>
  <c r="AN8" i="20"/>
  <c r="AL8" i="20"/>
  <c r="AF8" i="20"/>
  <c r="T8" i="20"/>
  <c r="N8" i="20"/>
  <c r="L8" i="20"/>
  <c r="H8" i="20"/>
  <c r="F8" i="20"/>
  <c r="D8" i="20"/>
  <c r="BQ7" i="20"/>
  <c r="BC7" i="20"/>
  <c r="AU7" i="20"/>
  <c r="AR7" i="20"/>
  <c r="AP7" i="20"/>
  <c r="AN7" i="20"/>
  <c r="AL7" i="20"/>
  <c r="AF7" i="20"/>
  <c r="T7" i="20"/>
  <c r="N7" i="20"/>
  <c r="L7" i="20"/>
  <c r="H7" i="20"/>
  <c r="F7" i="20"/>
  <c r="D7" i="20"/>
  <c r="BQ6" i="20"/>
  <c r="BC6" i="20"/>
  <c r="AU6" i="20"/>
  <c r="AR6" i="20"/>
  <c r="AP6" i="20"/>
  <c r="AN6" i="20"/>
  <c r="AL6" i="20"/>
  <c r="AF6" i="20"/>
  <c r="T6" i="20"/>
  <c r="N6" i="20"/>
  <c r="L6" i="20"/>
  <c r="H6" i="20"/>
  <c r="F6" i="20"/>
  <c r="D6" i="20"/>
  <c r="BQ5" i="20"/>
  <c r="BC5" i="20"/>
  <c r="AU5" i="20"/>
  <c r="AR5" i="20"/>
  <c r="AP5" i="20"/>
  <c r="AN5" i="20"/>
  <c r="AL5" i="20"/>
  <c r="AF5" i="20"/>
  <c r="T5" i="20"/>
  <c r="N5" i="20"/>
  <c r="L5" i="20"/>
  <c r="H5" i="20"/>
  <c r="F5" i="20"/>
  <c r="D5" i="20"/>
  <c r="BQ4" i="20"/>
  <c r="BM4" i="20"/>
  <c r="BC4" i="20"/>
  <c r="BA4" i="20"/>
  <c r="AU4" i="20"/>
  <c r="AR4" i="20"/>
  <c r="AP4" i="20"/>
  <c r="AN4" i="20"/>
  <c r="AL4" i="20"/>
  <c r="AF4" i="20"/>
  <c r="T4" i="20"/>
  <c r="N4" i="20"/>
  <c r="L4" i="20"/>
  <c r="H4" i="20"/>
  <c r="F4" i="20"/>
  <c r="D4" i="20"/>
  <c r="BP2" i="20"/>
  <c r="BP7" i="20" s="1"/>
  <c r="BO2" i="20"/>
  <c r="BO17" i="20" s="1"/>
  <c r="BN2" i="20"/>
  <c r="BN17" i="20" s="1"/>
  <c r="BM2" i="20"/>
  <c r="BM18" i="20" s="1"/>
  <c r="BL2" i="20"/>
  <c r="BL21" i="20" s="1"/>
  <c r="BK2" i="20"/>
  <c r="BK19" i="20" s="1"/>
  <c r="BJ2" i="20"/>
  <c r="BI2" i="20"/>
  <c r="BI24" i="20" s="1"/>
  <c r="BH2" i="20"/>
  <c r="BG2" i="20"/>
  <c r="BG17" i="20" s="1"/>
  <c r="BF2" i="20"/>
  <c r="BF17" i="20" s="1"/>
  <c r="BE2" i="20"/>
  <c r="BE18" i="20" s="1"/>
  <c r="BD2" i="20"/>
  <c r="BD21" i="20" s="1"/>
  <c r="BB2" i="20"/>
  <c r="BB19" i="20" s="1"/>
  <c r="BA2" i="20"/>
  <c r="BA24" i="20" s="1"/>
  <c r="AZ2" i="20"/>
  <c r="AZ24" i="20" s="1"/>
  <c r="AY2" i="20"/>
  <c r="AY7" i="20" s="1"/>
  <c r="BQ21" i="6"/>
  <c r="BC21" i="6"/>
  <c r="AU21" i="6"/>
  <c r="AR21" i="6"/>
  <c r="AP21" i="6"/>
  <c r="AN21" i="6"/>
  <c r="AL21" i="6"/>
  <c r="AF21" i="6"/>
  <c r="T21" i="6"/>
  <c r="N21" i="6"/>
  <c r="L21" i="6"/>
  <c r="H21" i="6"/>
  <c r="F21" i="6"/>
  <c r="D21" i="6"/>
  <c r="AU22" i="6"/>
  <c r="AR22" i="6"/>
  <c r="T22" i="6"/>
  <c r="N22" i="6"/>
  <c r="L22" i="6"/>
  <c r="H22" i="6"/>
  <c r="F22" i="6"/>
  <c r="D22" i="6"/>
  <c r="BI4" i="20" l="1"/>
  <c r="AV19" i="20"/>
  <c r="AZ6" i="20"/>
  <c r="AZ4" i="20"/>
  <c r="BI7" i="20"/>
  <c r="AV17" i="20"/>
  <c r="BF18" i="20"/>
  <c r="AZ9" i="20"/>
  <c r="BN18" i="20"/>
  <c r="BD4" i="20"/>
  <c r="BI9" i="20"/>
  <c r="BE21" i="20"/>
  <c r="BE4" i="20"/>
  <c r="AZ5" i="20"/>
  <c r="BD19" i="20"/>
  <c r="BM21" i="20"/>
  <c r="BA5" i="20"/>
  <c r="AZ7" i="20"/>
  <c r="AV18" i="20"/>
  <c r="BL19" i="20"/>
  <c r="BA7" i="20"/>
  <c r="BB8" i="20"/>
  <c r="AZ17" i="20"/>
  <c r="BI5" i="20"/>
  <c r="BI6" i="20"/>
  <c r="BK8" i="20"/>
  <c r="AV9" i="20"/>
  <c r="BL9" i="20" s="1"/>
  <c r="AV8" i="20"/>
  <c r="BA8" i="20" s="1"/>
  <c r="AV7" i="20"/>
  <c r="AV6" i="20"/>
  <c r="BA6" i="20" s="1"/>
  <c r="AV21" i="20"/>
  <c r="AV5" i="20"/>
  <c r="BJ5" i="20" s="1"/>
  <c r="AV4" i="20"/>
  <c r="BL4" i="20" s="1"/>
  <c r="BB24" i="20"/>
  <c r="BJ24" i="20"/>
  <c r="BB4" i="20"/>
  <c r="BJ4" i="20"/>
  <c r="BB5" i="20"/>
  <c r="BB6" i="20"/>
  <c r="BJ6" i="20"/>
  <c r="BB7" i="20"/>
  <c r="BJ7" i="20"/>
  <c r="BD8" i="20"/>
  <c r="BL8" i="20"/>
  <c r="BA9" i="20"/>
  <c r="BJ9" i="20"/>
  <c r="BA17" i="20"/>
  <c r="BI17" i="20"/>
  <c r="BG18" i="20"/>
  <c r="BO18" i="20"/>
  <c r="BE19" i="20"/>
  <c r="BM19" i="20"/>
  <c r="BF21" i="20"/>
  <c r="BN21" i="20"/>
  <c r="BK24" i="20"/>
  <c r="BH17" i="20"/>
  <c r="BK4" i="20"/>
  <c r="BK5" i="20"/>
  <c r="BK6" i="20"/>
  <c r="BK7" i="20"/>
  <c r="BE8" i="20"/>
  <c r="BM8" i="20"/>
  <c r="BB9" i="20"/>
  <c r="BK9" i="20"/>
  <c r="BB17" i="20"/>
  <c r="BJ17" i="20"/>
  <c r="AZ18" i="20"/>
  <c r="BH18" i="20"/>
  <c r="BP18" i="20"/>
  <c r="BF19" i="20"/>
  <c r="BN19" i="20"/>
  <c r="AY21" i="20"/>
  <c r="BG21" i="20"/>
  <c r="BO21" i="20"/>
  <c r="BD24" i="20"/>
  <c r="BL24" i="20"/>
  <c r="BD5" i="20"/>
  <c r="BL5" i="20"/>
  <c r="BD6" i="20"/>
  <c r="BL6" i="20"/>
  <c r="BD7" i="20"/>
  <c r="BL7" i="20"/>
  <c r="BF8" i="20"/>
  <c r="BN8" i="20"/>
  <c r="BD9" i="20"/>
  <c r="BK17" i="20"/>
  <c r="BA18" i="20"/>
  <c r="BI18" i="20"/>
  <c r="BG19" i="20"/>
  <c r="BO19" i="20"/>
  <c r="AZ21" i="20"/>
  <c r="BH21" i="20"/>
  <c r="BP21" i="20"/>
  <c r="BE24" i="20"/>
  <c r="BM24" i="20"/>
  <c r="BP17" i="20"/>
  <c r="BE5" i="20"/>
  <c r="BM5" i="20"/>
  <c r="BE6" i="20"/>
  <c r="BM6" i="20"/>
  <c r="BE7" i="20"/>
  <c r="BM7" i="20"/>
  <c r="BG8" i="20"/>
  <c r="BP8" i="20"/>
  <c r="BE9" i="20"/>
  <c r="BM9" i="20"/>
  <c r="BD17" i="20"/>
  <c r="BL17" i="20"/>
  <c r="BB18" i="20"/>
  <c r="BJ18" i="20"/>
  <c r="AZ19" i="20"/>
  <c r="BH19" i="20"/>
  <c r="BP19" i="20"/>
  <c r="BA21" i="20"/>
  <c r="BI21" i="20"/>
  <c r="BF24" i="20"/>
  <c r="BN24" i="20"/>
  <c r="BF4" i="20"/>
  <c r="BN4" i="20"/>
  <c r="BF5" i="20"/>
  <c r="BN5" i="20"/>
  <c r="BF6" i="20"/>
  <c r="BN6" i="20"/>
  <c r="BF7" i="20"/>
  <c r="BN7" i="20"/>
  <c r="BH8" i="20"/>
  <c r="BF9" i="20"/>
  <c r="BN9" i="20"/>
  <c r="BE17" i="20"/>
  <c r="BM17" i="20"/>
  <c r="BK18" i="20"/>
  <c r="BA19" i="20"/>
  <c r="BI19" i="20"/>
  <c r="BB21" i="20"/>
  <c r="BJ21" i="20"/>
  <c r="AY24" i="20"/>
  <c r="BG24" i="20"/>
  <c r="BO24" i="20"/>
  <c r="AY4" i="20"/>
  <c r="BG4" i="20"/>
  <c r="BO4" i="20"/>
  <c r="AY5" i="20"/>
  <c r="BG5" i="20"/>
  <c r="BO5" i="20"/>
  <c r="AY6" i="20"/>
  <c r="BG6" i="20"/>
  <c r="BO6" i="20"/>
  <c r="BG7" i="20"/>
  <c r="BO7" i="20"/>
  <c r="AZ8" i="20"/>
  <c r="BI8" i="20"/>
  <c r="BG9" i="20"/>
  <c r="BP9" i="20"/>
  <c r="BD18" i="20"/>
  <c r="BL18" i="20"/>
  <c r="BJ19" i="20"/>
  <c r="BK21" i="20"/>
  <c r="BH24" i="20"/>
  <c r="BP24" i="20"/>
  <c r="BH4" i="20"/>
  <c r="BP4" i="20"/>
  <c r="BH5" i="20"/>
  <c r="BP5" i="20"/>
  <c r="BH6" i="20"/>
  <c r="BP6" i="20"/>
  <c r="BH7" i="20"/>
  <c r="BJ8" i="20"/>
  <c r="BH9" i="20"/>
  <c r="AV21" i="6"/>
  <c r="AV22" i="6"/>
  <c r="F5" i="6"/>
  <c r="F6" i="6"/>
  <c r="F7" i="6"/>
  <c r="F4" i="6"/>
  <c r="AP5" i="6"/>
  <c r="AP6" i="6"/>
  <c r="AP7" i="6"/>
  <c r="AP8" i="6"/>
  <c r="AP9" i="6"/>
  <c r="AP10" i="6"/>
  <c r="AP11" i="6"/>
  <c r="AP12" i="6"/>
  <c r="AP13" i="6"/>
  <c r="AP14" i="6"/>
  <c r="AP15" i="6"/>
  <c r="AP4" i="6"/>
  <c r="AU15" i="6"/>
  <c r="AR5" i="6"/>
  <c r="AR6" i="6"/>
  <c r="AR7" i="6"/>
  <c r="AR8" i="6"/>
  <c r="AR9" i="6"/>
  <c r="AR10" i="6"/>
  <c r="AR11" i="6"/>
  <c r="AR12" i="6"/>
  <c r="AR13" i="6"/>
  <c r="AR14" i="6"/>
  <c r="AR15" i="6"/>
  <c r="AR4" i="6"/>
  <c r="D5" i="6"/>
  <c r="D6" i="6"/>
  <c r="D7" i="6"/>
  <c r="D8" i="6"/>
  <c r="D9" i="6"/>
  <c r="D10" i="6"/>
  <c r="D11" i="6"/>
  <c r="D12" i="6"/>
  <c r="D13" i="6"/>
  <c r="D14" i="6"/>
  <c r="F8" i="6"/>
  <c r="AU5" i="6"/>
  <c r="AU6" i="6"/>
  <c r="AU7" i="6"/>
  <c r="AU8" i="6"/>
  <c r="AU9" i="6"/>
  <c r="AU10" i="6"/>
  <c r="AU11" i="6"/>
  <c r="AU12" i="6"/>
  <c r="AU13" i="6"/>
  <c r="AU14" i="6"/>
  <c r="AU4" i="6"/>
  <c r="BO2" i="9"/>
  <c r="BO11" i="9" s="1"/>
  <c r="BP2" i="9"/>
  <c r="BP19" i="9" s="1"/>
  <c r="BQ2" i="9"/>
  <c r="BR2" i="9"/>
  <c r="BR19" i="9" s="1"/>
  <c r="BT2" i="9"/>
  <c r="BU2" i="9"/>
  <c r="BV2" i="9"/>
  <c r="BV19" i="9" s="1"/>
  <c r="BW2" i="9"/>
  <c r="BW19" i="9" s="1"/>
  <c r="BX2" i="9"/>
  <c r="BX19" i="9" s="1"/>
  <c r="BY2" i="9"/>
  <c r="BY19" i="9" s="1"/>
  <c r="L26" i="3" s="1"/>
  <c r="BZ2" i="9"/>
  <c r="BZ19" i="9" s="1"/>
  <c r="CA2" i="9"/>
  <c r="CB2" i="9"/>
  <c r="CB19" i="9" s="1"/>
  <c r="O26" i="3" s="1"/>
  <c r="CC2" i="9"/>
  <c r="CD2" i="9"/>
  <c r="CD19" i="9" s="1"/>
  <c r="CE2" i="9"/>
  <c r="CE19" i="9" s="1"/>
  <c r="R26" i="3" s="1"/>
  <c r="CF2" i="9"/>
  <c r="CF19" i="9" s="1"/>
  <c r="F4" i="9"/>
  <c r="H4" i="9"/>
  <c r="J4" i="9"/>
  <c r="L4" i="9"/>
  <c r="N4" i="9"/>
  <c r="P4" i="9"/>
  <c r="R4" i="9"/>
  <c r="T4" i="9"/>
  <c r="V4" i="9"/>
  <c r="X4" i="9"/>
  <c r="Z4" i="9"/>
  <c r="AB4" i="9"/>
  <c r="AD4" i="9"/>
  <c r="AF4" i="9"/>
  <c r="AH4" i="9"/>
  <c r="AJ4" i="9"/>
  <c r="AL4" i="9"/>
  <c r="AN4" i="9"/>
  <c r="AP4" i="9"/>
  <c r="AR4" i="9"/>
  <c r="AT4" i="9"/>
  <c r="AV4" i="9"/>
  <c r="AX4" i="9"/>
  <c r="AZ4" i="9"/>
  <c r="BB4" i="9"/>
  <c r="BD4" i="9"/>
  <c r="BF4" i="9"/>
  <c r="BH4" i="9"/>
  <c r="BJ4" i="9"/>
  <c r="BK4" i="9"/>
  <c r="BS4" i="9"/>
  <c r="BW4" i="9"/>
  <c r="CE4" i="9"/>
  <c r="CG4" i="9"/>
  <c r="F5" i="9"/>
  <c r="H5" i="9"/>
  <c r="J5" i="9"/>
  <c r="L5" i="9"/>
  <c r="N5" i="9"/>
  <c r="P5" i="9"/>
  <c r="R5" i="9"/>
  <c r="T5" i="9"/>
  <c r="V5" i="9"/>
  <c r="X5" i="9"/>
  <c r="Z5" i="9"/>
  <c r="AB5" i="9"/>
  <c r="AD5" i="9"/>
  <c r="AF5" i="9"/>
  <c r="AH5" i="9"/>
  <c r="AJ5" i="9"/>
  <c r="AL5" i="9"/>
  <c r="AN5" i="9"/>
  <c r="AP5" i="9"/>
  <c r="AR5" i="9"/>
  <c r="AT5" i="9"/>
  <c r="AV5" i="9"/>
  <c r="AX5" i="9"/>
  <c r="AZ5" i="9"/>
  <c r="BB5" i="9"/>
  <c r="BD5" i="9"/>
  <c r="BF5" i="9"/>
  <c r="BH5" i="9"/>
  <c r="BJ5" i="9"/>
  <c r="BK5" i="9"/>
  <c r="BO5" i="9"/>
  <c r="BS5" i="9"/>
  <c r="BT5" i="9"/>
  <c r="BW5" i="9"/>
  <c r="CG5" i="9"/>
  <c r="F7" i="9"/>
  <c r="H7" i="9"/>
  <c r="J7" i="9"/>
  <c r="L7" i="9"/>
  <c r="N7" i="9"/>
  <c r="P7" i="9"/>
  <c r="R7" i="9"/>
  <c r="T7" i="9"/>
  <c r="V7" i="9"/>
  <c r="X7" i="9"/>
  <c r="Z7" i="9"/>
  <c r="AB7" i="9"/>
  <c r="AD7" i="9"/>
  <c r="AF7" i="9"/>
  <c r="AH7" i="9"/>
  <c r="AJ7" i="9"/>
  <c r="AL7" i="9"/>
  <c r="AN7" i="9"/>
  <c r="AP7" i="9"/>
  <c r="AR7" i="9"/>
  <c r="AT7" i="9"/>
  <c r="AV7" i="9"/>
  <c r="AX7" i="9"/>
  <c r="AZ7" i="9"/>
  <c r="BB7" i="9"/>
  <c r="BD7" i="9"/>
  <c r="BF7" i="9"/>
  <c r="BH7" i="9"/>
  <c r="BJ7" i="9"/>
  <c r="BK7" i="9"/>
  <c r="BS7" i="9"/>
  <c r="BT7" i="9"/>
  <c r="BU7" i="9"/>
  <c r="BW7" i="9"/>
  <c r="CB7" i="9"/>
  <c r="CC7" i="9"/>
  <c r="CD7" i="9"/>
  <c r="CG7" i="9"/>
  <c r="F8" i="9"/>
  <c r="J8" i="9"/>
  <c r="R8" i="9"/>
  <c r="AB8" i="9"/>
  <c r="AV8" i="9"/>
  <c r="BB8" i="9"/>
  <c r="BD8" i="9"/>
  <c r="BK8" i="9"/>
  <c r="BO8" i="9"/>
  <c r="BS8" i="9"/>
  <c r="BT8" i="9"/>
  <c r="BU8" i="9"/>
  <c r="CB8" i="9"/>
  <c r="CC8" i="9"/>
  <c r="CG8" i="9"/>
  <c r="F9" i="9"/>
  <c r="H9" i="9"/>
  <c r="J9" i="9"/>
  <c r="L9" i="9"/>
  <c r="N9" i="9"/>
  <c r="P9" i="9"/>
  <c r="R9" i="9"/>
  <c r="T9" i="9"/>
  <c r="V9" i="9"/>
  <c r="X9" i="9"/>
  <c r="Z9" i="9"/>
  <c r="AB9" i="9"/>
  <c r="AD9" i="9"/>
  <c r="AF9" i="9"/>
  <c r="AH9" i="9"/>
  <c r="AJ9" i="9"/>
  <c r="AL9" i="9"/>
  <c r="AN9" i="9"/>
  <c r="AP9" i="9"/>
  <c r="AR9" i="9"/>
  <c r="AT9" i="9"/>
  <c r="AV9" i="9"/>
  <c r="AX9" i="9"/>
  <c r="AZ9" i="9"/>
  <c r="BB9" i="9"/>
  <c r="BD9" i="9"/>
  <c r="BF9" i="9"/>
  <c r="BH9" i="9"/>
  <c r="BJ9" i="9"/>
  <c r="BK9" i="9"/>
  <c r="BO9" i="9"/>
  <c r="BS9" i="9"/>
  <c r="BT9" i="9"/>
  <c r="BU9" i="9"/>
  <c r="BV9" i="9"/>
  <c r="CB9" i="9"/>
  <c r="CC9" i="9"/>
  <c r="CG9" i="9"/>
  <c r="F10" i="9"/>
  <c r="J10" i="9"/>
  <c r="R10" i="9"/>
  <c r="AB10" i="9"/>
  <c r="AV10" i="9"/>
  <c r="BB10" i="9"/>
  <c r="BD10" i="9"/>
  <c r="BK10" i="9"/>
  <c r="BS10" i="9"/>
  <c r="BT10" i="9"/>
  <c r="BU10" i="9"/>
  <c r="BW10" i="9"/>
  <c r="CC10" i="9"/>
  <c r="CG10" i="9"/>
  <c r="F11" i="9"/>
  <c r="H11" i="9"/>
  <c r="J11" i="9"/>
  <c r="L11" i="9"/>
  <c r="N11" i="9"/>
  <c r="P11" i="9"/>
  <c r="R11" i="9"/>
  <c r="T11" i="9"/>
  <c r="V11" i="9"/>
  <c r="X11" i="9"/>
  <c r="Z11" i="9"/>
  <c r="AB11" i="9"/>
  <c r="AD11" i="9"/>
  <c r="AF11" i="9"/>
  <c r="AH11" i="9"/>
  <c r="AJ11" i="9"/>
  <c r="AL11" i="9"/>
  <c r="AN11" i="9"/>
  <c r="AP11" i="9"/>
  <c r="AR11" i="9"/>
  <c r="AT11" i="9"/>
  <c r="AV11" i="9"/>
  <c r="AX11" i="9"/>
  <c r="AZ11" i="9"/>
  <c r="BB11" i="9"/>
  <c r="BD11" i="9"/>
  <c r="BF11" i="9"/>
  <c r="BH11" i="9"/>
  <c r="BJ11" i="9"/>
  <c r="BK11" i="9"/>
  <c r="BS11" i="9"/>
  <c r="BT11" i="9"/>
  <c r="BU11" i="9"/>
  <c r="BW11" i="9"/>
  <c r="CB11" i="9"/>
  <c r="CC11" i="9"/>
  <c r="CD11" i="9"/>
  <c r="CG11" i="9"/>
  <c r="H15" i="9"/>
  <c r="J15" i="9"/>
  <c r="L15" i="9"/>
  <c r="N15" i="9"/>
  <c r="P15" i="9"/>
  <c r="R15" i="9"/>
  <c r="T15" i="9"/>
  <c r="V15" i="9"/>
  <c r="X15" i="9"/>
  <c r="Z15" i="9"/>
  <c r="AB15" i="9"/>
  <c r="AD15" i="9"/>
  <c r="AF15" i="9"/>
  <c r="AH15" i="9"/>
  <c r="AJ15" i="9"/>
  <c r="AL15" i="9"/>
  <c r="AN15" i="9"/>
  <c r="AP15" i="9"/>
  <c r="AR15" i="9"/>
  <c r="AT15" i="9"/>
  <c r="AV15" i="9"/>
  <c r="AX15" i="9"/>
  <c r="AZ15" i="9"/>
  <c r="BB15" i="9"/>
  <c r="BD15" i="9"/>
  <c r="BF15" i="9"/>
  <c r="BH15" i="9"/>
  <c r="BJ15" i="9"/>
  <c r="BK15" i="9"/>
  <c r="BO15" i="9"/>
  <c r="BS15" i="9"/>
  <c r="BT15" i="9"/>
  <c r="BU15" i="9"/>
  <c r="BW15" i="9"/>
  <c r="CB15" i="9"/>
  <c r="CC15" i="9"/>
  <c r="CD15" i="9"/>
  <c r="CG15" i="9"/>
  <c r="C9" i="3"/>
  <c r="R9" i="3"/>
  <c r="F26" i="3"/>
  <c r="I26" i="3"/>
  <c r="J26" i="3"/>
  <c r="Q26" i="3"/>
  <c r="T26" i="3"/>
  <c r="G5" i="10"/>
  <c r="I5" i="10"/>
  <c r="K5" i="10"/>
  <c r="M5" i="10"/>
  <c r="O5" i="10"/>
  <c r="Q5" i="10"/>
  <c r="S5" i="10"/>
  <c r="U5" i="10"/>
  <c r="W5" i="10"/>
  <c r="Y5" i="10"/>
  <c r="AA5" i="10"/>
  <c r="AC5" i="10"/>
  <c r="AE5" i="10"/>
  <c r="AG5" i="10"/>
  <c r="AI5" i="10"/>
  <c r="AK5" i="10"/>
  <c r="AM5" i="10"/>
  <c r="AO5" i="10"/>
  <c r="AQ5" i="10"/>
  <c r="AS5" i="10"/>
  <c r="AU5" i="10"/>
  <c r="AW5" i="10"/>
  <c r="AY5" i="10"/>
  <c r="BA5" i="10"/>
  <c r="BC5" i="10"/>
  <c r="BF5" i="10"/>
  <c r="BI5" i="10"/>
  <c r="BL5" i="10"/>
  <c r="BO5" i="10"/>
  <c r="G6" i="10"/>
  <c r="I6" i="10"/>
  <c r="K6" i="10"/>
  <c r="M6" i="10"/>
  <c r="O6" i="10"/>
  <c r="Q6" i="10"/>
  <c r="S6" i="10"/>
  <c r="U6" i="10"/>
  <c r="W6" i="10"/>
  <c r="Y6" i="10"/>
  <c r="AA6" i="10"/>
  <c r="AC6" i="10"/>
  <c r="AE6" i="10"/>
  <c r="AG6" i="10"/>
  <c r="AI6" i="10"/>
  <c r="AK6" i="10"/>
  <c r="AM6" i="10"/>
  <c r="AO6" i="10"/>
  <c r="AQ6" i="10"/>
  <c r="AS6" i="10"/>
  <c r="AU6" i="10"/>
  <c r="AW6" i="10"/>
  <c r="AY6" i="10"/>
  <c r="BA6" i="10"/>
  <c r="BC6" i="10"/>
  <c r="BF6" i="10"/>
  <c r="BI6" i="10"/>
  <c r="BL6" i="10"/>
  <c r="BO6" i="10"/>
  <c r="G7" i="10"/>
  <c r="I7" i="10"/>
  <c r="K7" i="10"/>
  <c r="M7" i="10"/>
  <c r="O7" i="10"/>
  <c r="Q7" i="10"/>
  <c r="S7" i="10"/>
  <c r="U7" i="10"/>
  <c r="W7" i="10"/>
  <c r="Y7" i="10"/>
  <c r="AA7" i="10"/>
  <c r="AC7" i="10"/>
  <c r="AE7" i="10"/>
  <c r="AG7" i="10"/>
  <c r="AI7" i="10"/>
  <c r="AK7" i="10"/>
  <c r="AM7" i="10"/>
  <c r="AO7" i="10"/>
  <c r="AQ7" i="10"/>
  <c r="AS7" i="10"/>
  <c r="AU7" i="10"/>
  <c r="AW7" i="10"/>
  <c r="AY7" i="10"/>
  <c r="BA7" i="10"/>
  <c r="BC7" i="10"/>
  <c r="BF7" i="10"/>
  <c r="BI7" i="10"/>
  <c r="BL7" i="10"/>
  <c r="BO7" i="10"/>
  <c r="G8" i="10"/>
  <c r="I8" i="10"/>
  <c r="K8" i="10"/>
  <c r="M8" i="10"/>
  <c r="O8" i="10"/>
  <c r="Q8" i="10"/>
  <c r="S8" i="10"/>
  <c r="U8" i="10"/>
  <c r="W8" i="10"/>
  <c r="Y8" i="10"/>
  <c r="AA8" i="10"/>
  <c r="AC8" i="10"/>
  <c r="AE8" i="10"/>
  <c r="AG8" i="10"/>
  <c r="AI8" i="10"/>
  <c r="AK8" i="10"/>
  <c r="AM8" i="10"/>
  <c r="AO8" i="10"/>
  <c r="AQ8" i="10"/>
  <c r="AS8" i="10"/>
  <c r="AU8" i="10"/>
  <c r="AW8" i="10"/>
  <c r="AY8" i="10"/>
  <c r="BA8" i="10"/>
  <c r="BC8" i="10"/>
  <c r="BF8" i="10"/>
  <c r="BI8" i="10"/>
  <c r="BL8" i="10"/>
  <c r="BO8" i="10"/>
  <c r="G9" i="10"/>
  <c r="I9" i="10"/>
  <c r="K9" i="10"/>
  <c r="M9" i="10"/>
  <c r="O9" i="10"/>
  <c r="Q9" i="10"/>
  <c r="S9" i="10"/>
  <c r="U9" i="10"/>
  <c r="W9" i="10"/>
  <c r="Y9" i="10"/>
  <c r="AA9" i="10"/>
  <c r="AC9" i="10"/>
  <c r="AE9" i="10"/>
  <c r="AG9" i="10"/>
  <c r="AI9" i="10"/>
  <c r="AK9" i="10"/>
  <c r="AM9" i="10"/>
  <c r="AO9" i="10"/>
  <c r="AQ9" i="10"/>
  <c r="AS9" i="10"/>
  <c r="AU9" i="10"/>
  <c r="AW9" i="10"/>
  <c r="AY9" i="10"/>
  <c r="BA9" i="10"/>
  <c r="BC9" i="10"/>
  <c r="BF9" i="10"/>
  <c r="BI9" i="10"/>
  <c r="BL9" i="10"/>
  <c r="BO9" i="10"/>
  <c r="G10" i="10"/>
  <c r="I10" i="10"/>
  <c r="K10" i="10"/>
  <c r="M10" i="10"/>
  <c r="O10" i="10"/>
  <c r="Q10" i="10"/>
  <c r="S10" i="10"/>
  <c r="U10" i="10"/>
  <c r="W10" i="10"/>
  <c r="Y10" i="10"/>
  <c r="AA10" i="10"/>
  <c r="AC10" i="10"/>
  <c r="AE10" i="10"/>
  <c r="AG10" i="10"/>
  <c r="AI10" i="10"/>
  <c r="AK10" i="10"/>
  <c r="AM10" i="10"/>
  <c r="AO10" i="10"/>
  <c r="AQ10" i="10"/>
  <c r="AS10" i="10"/>
  <c r="AU10" i="10"/>
  <c r="AW10" i="10"/>
  <c r="AY10" i="10"/>
  <c r="BA10" i="10"/>
  <c r="BC10" i="10"/>
  <c r="BF10" i="10"/>
  <c r="BI10" i="10"/>
  <c r="BL10" i="10"/>
  <c r="BO10" i="10"/>
  <c r="G11" i="10"/>
  <c r="I11" i="10"/>
  <c r="K11" i="10"/>
  <c r="M11" i="10"/>
  <c r="O11" i="10"/>
  <c r="Q11" i="10"/>
  <c r="S11" i="10"/>
  <c r="U11" i="10"/>
  <c r="W11" i="10"/>
  <c r="Y11" i="10"/>
  <c r="AA11" i="10"/>
  <c r="AC11" i="10"/>
  <c r="AE11" i="10"/>
  <c r="AG11" i="10"/>
  <c r="AI11" i="10"/>
  <c r="AK11" i="10"/>
  <c r="AM11" i="10"/>
  <c r="AO11" i="10"/>
  <c r="AQ11" i="10"/>
  <c r="AS11" i="10"/>
  <c r="AU11" i="10"/>
  <c r="AW11" i="10"/>
  <c r="AY11" i="10"/>
  <c r="BA11" i="10"/>
  <c r="BC11" i="10"/>
  <c r="BF11" i="10"/>
  <c r="BI11" i="10"/>
  <c r="BL11" i="10"/>
  <c r="BO11" i="10"/>
  <c r="G13" i="10"/>
  <c r="I13" i="10"/>
  <c r="K13" i="10"/>
  <c r="M13" i="10"/>
  <c r="O13" i="10"/>
  <c r="Q13" i="10"/>
  <c r="S13" i="10"/>
  <c r="U13" i="10"/>
  <c r="W13" i="10"/>
  <c r="Y13" i="10"/>
  <c r="AA13" i="10"/>
  <c r="AC13" i="10"/>
  <c r="AE13" i="10"/>
  <c r="AG13" i="10"/>
  <c r="AI13" i="10"/>
  <c r="AK13" i="10"/>
  <c r="AM13" i="10"/>
  <c r="AO13" i="10"/>
  <c r="AQ13" i="10"/>
  <c r="AS13" i="10"/>
  <c r="AU13" i="10"/>
  <c r="AW13" i="10"/>
  <c r="AY13" i="10"/>
  <c r="BA13" i="10"/>
  <c r="BC13" i="10"/>
  <c r="BF13" i="10"/>
  <c r="BI13" i="10"/>
  <c r="BL13" i="10"/>
  <c r="BO13" i="10"/>
  <c r="BT3" i="11"/>
  <c r="BU3" i="11"/>
  <c r="BV3" i="11"/>
  <c r="BV8" i="11" s="1"/>
  <c r="BW3" i="11"/>
  <c r="BW12" i="11" s="1"/>
  <c r="BY3" i="11"/>
  <c r="BY14" i="11" s="1"/>
  <c r="BZ3" i="11"/>
  <c r="BZ7" i="11" s="1"/>
  <c r="CA3" i="11"/>
  <c r="CB3" i="11"/>
  <c r="CC3" i="11"/>
  <c r="CD3" i="11"/>
  <c r="CE3" i="11"/>
  <c r="CE15" i="11" s="1"/>
  <c r="CF3" i="11"/>
  <c r="CF13" i="11" s="1"/>
  <c r="CG3" i="11"/>
  <c r="CG20" i="11" s="1"/>
  <c r="CH3" i="11"/>
  <c r="CH12" i="11" s="1"/>
  <c r="CI3" i="11"/>
  <c r="CJ3" i="11"/>
  <c r="CK3" i="11"/>
  <c r="BP4" i="11"/>
  <c r="G5" i="11"/>
  <c r="I5" i="11"/>
  <c r="K5" i="11"/>
  <c r="M5" i="11"/>
  <c r="O5" i="11"/>
  <c r="Q5" i="11"/>
  <c r="S5" i="11"/>
  <c r="U5" i="11"/>
  <c r="W5" i="11"/>
  <c r="Y5" i="11"/>
  <c r="AA5" i="11"/>
  <c r="AC5" i="11"/>
  <c r="AE5" i="11"/>
  <c r="AG5" i="11"/>
  <c r="AI5" i="11"/>
  <c r="AK5" i="11"/>
  <c r="AM5" i="11"/>
  <c r="AO5" i="11"/>
  <c r="AQ5" i="11"/>
  <c r="AS5" i="11"/>
  <c r="AU5" i="11"/>
  <c r="AW5" i="11"/>
  <c r="AY5" i="11"/>
  <c r="BA5" i="11"/>
  <c r="BC5" i="11"/>
  <c r="BF5" i="11"/>
  <c r="BI5" i="11"/>
  <c r="BL5" i="11"/>
  <c r="BO5" i="11"/>
  <c r="BP5" i="11"/>
  <c r="BX5" i="11"/>
  <c r="CL5" i="11"/>
  <c r="G6" i="11"/>
  <c r="I6" i="11"/>
  <c r="K6" i="11"/>
  <c r="M6" i="11"/>
  <c r="O6" i="11"/>
  <c r="Q6" i="11"/>
  <c r="S6" i="11"/>
  <c r="U6" i="11"/>
  <c r="W6" i="11"/>
  <c r="Y6" i="11"/>
  <c r="AA6" i="11"/>
  <c r="AC6" i="11"/>
  <c r="AE6" i="11"/>
  <c r="AG6" i="11"/>
  <c r="AI6" i="11"/>
  <c r="AK6" i="11"/>
  <c r="AM6" i="11"/>
  <c r="AO6" i="11"/>
  <c r="AQ6" i="11"/>
  <c r="AS6" i="11"/>
  <c r="AU6" i="11"/>
  <c r="AW6" i="11"/>
  <c r="AY6" i="11"/>
  <c r="BA6" i="11"/>
  <c r="BC6" i="11"/>
  <c r="BF6" i="11"/>
  <c r="BI6" i="11"/>
  <c r="BL6" i="11"/>
  <c r="BO6" i="11"/>
  <c r="BP6" i="11"/>
  <c r="BX6" i="11"/>
  <c r="CL6" i="11"/>
  <c r="G7" i="11"/>
  <c r="I7" i="11"/>
  <c r="K7" i="11"/>
  <c r="M7" i="11"/>
  <c r="O7" i="11"/>
  <c r="Q7" i="11"/>
  <c r="S7" i="11"/>
  <c r="U7" i="11"/>
  <c r="W7" i="11"/>
  <c r="Y7" i="11"/>
  <c r="AA7" i="11"/>
  <c r="AC7" i="11"/>
  <c r="AE7" i="11"/>
  <c r="AG7" i="11"/>
  <c r="AI7" i="11"/>
  <c r="AK7" i="11"/>
  <c r="AM7" i="11"/>
  <c r="AO7" i="11"/>
  <c r="AQ7" i="11"/>
  <c r="AS7" i="11"/>
  <c r="AU7" i="11"/>
  <c r="AW7" i="11"/>
  <c r="AY7" i="11"/>
  <c r="BA7" i="11"/>
  <c r="BC7" i="11"/>
  <c r="BF7" i="11"/>
  <c r="BI7" i="11"/>
  <c r="BL7" i="11"/>
  <c r="BO7" i="11"/>
  <c r="BP7" i="11"/>
  <c r="BX7" i="11"/>
  <c r="BY7" i="11"/>
  <c r="CL7" i="11"/>
  <c r="G8" i="11"/>
  <c r="I8" i="11"/>
  <c r="K8" i="11"/>
  <c r="M8" i="11"/>
  <c r="O8" i="11"/>
  <c r="Q8" i="11"/>
  <c r="S8" i="11"/>
  <c r="U8" i="11"/>
  <c r="W8" i="11"/>
  <c r="Y8" i="11"/>
  <c r="AA8" i="11"/>
  <c r="AC8" i="11"/>
  <c r="AE8" i="11"/>
  <c r="AG8" i="11"/>
  <c r="AI8" i="11"/>
  <c r="AK8" i="11"/>
  <c r="AM8" i="11"/>
  <c r="AO8" i="11"/>
  <c r="AQ8" i="11"/>
  <c r="AS8" i="11"/>
  <c r="AU8" i="11"/>
  <c r="AW8" i="11"/>
  <c r="AY8" i="11"/>
  <c r="BA8" i="11"/>
  <c r="BC8" i="11"/>
  <c r="BF8" i="11"/>
  <c r="BI8" i="11"/>
  <c r="BL8" i="11"/>
  <c r="BO8" i="11"/>
  <c r="BP8" i="11"/>
  <c r="BX8" i="11"/>
  <c r="BY8" i="11"/>
  <c r="CL8" i="11"/>
  <c r="G9" i="11"/>
  <c r="K9" i="11"/>
  <c r="S9" i="11"/>
  <c r="AC9" i="11"/>
  <c r="AW9" i="11"/>
  <c r="BC9" i="11"/>
  <c r="BF9" i="11"/>
  <c r="BI9" i="11"/>
  <c r="BL9" i="11"/>
  <c r="BO9" i="11"/>
  <c r="BP9" i="11"/>
  <c r="BX9" i="11"/>
  <c r="BY9" i="11"/>
  <c r="CL9" i="11"/>
  <c r="G10" i="11"/>
  <c r="I10" i="11"/>
  <c r="M10" i="11"/>
  <c r="O10" i="11"/>
  <c r="Q10" i="11"/>
  <c r="S10" i="11"/>
  <c r="U10" i="11"/>
  <c r="W10" i="11"/>
  <c r="Y10" i="11"/>
  <c r="AA10" i="11"/>
  <c r="AC10" i="11"/>
  <c r="AE10" i="11"/>
  <c r="AG10" i="11"/>
  <c r="AI10" i="11"/>
  <c r="AK10" i="11"/>
  <c r="AM10" i="11"/>
  <c r="AO10" i="11"/>
  <c r="AQ10" i="11"/>
  <c r="AS10" i="11"/>
  <c r="AU10" i="11"/>
  <c r="AW10" i="11"/>
  <c r="AY10" i="11"/>
  <c r="BA10" i="11"/>
  <c r="BC10" i="11"/>
  <c r="BF10" i="11"/>
  <c r="BI10" i="11"/>
  <c r="BL10" i="11"/>
  <c r="BO10" i="11"/>
  <c r="BP10" i="11"/>
  <c r="BX10" i="11"/>
  <c r="BY10" i="11"/>
  <c r="CL10" i="11"/>
  <c r="G11" i="11"/>
  <c r="I11" i="11"/>
  <c r="K11" i="11"/>
  <c r="M11" i="11"/>
  <c r="O11" i="11"/>
  <c r="Q11" i="11"/>
  <c r="S11" i="11"/>
  <c r="U11" i="11"/>
  <c r="W11" i="11"/>
  <c r="Y11" i="11"/>
  <c r="AA11" i="11"/>
  <c r="AC11" i="11"/>
  <c r="AE11" i="11"/>
  <c r="AG11" i="11"/>
  <c r="AI11" i="11"/>
  <c r="AK11" i="11"/>
  <c r="AM11" i="11"/>
  <c r="AO11" i="11"/>
  <c r="AQ11" i="11"/>
  <c r="AS11" i="11"/>
  <c r="AU11" i="11"/>
  <c r="AW11" i="11"/>
  <c r="AY11" i="11"/>
  <c r="BA11" i="11"/>
  <c r="BC11" i="11"/>
  <c r="BF11" i="11"/>
  <c r="BI11" i="11"/>
  <c r="BL11" i="11"/>
  <c r="BO11" i="11"/>
  <c r="BP11" i="11"/>
  <c r="BX11" i="11"/>
  <c r="BY11" i="11"/>
  <c r="BZ11" i="11"/>
  <c r="CL11" i="11"/>
  <c r="G12" i="11"/>
  <c r="I12" i="11"/>
  <c r="K12" i="11"/>
  <c r="M12" i="11"/>
  <c r="O12" i="11"/>
  <c r="Q12" i="11"/>
  <c r="S12" i="11"/>
  <c r="U12" i="11"/>
  <c r="W12" i="11"/>
  <c r="Y12" i="11"/>
  <c r="AA12" i="11"/>
  <c r="AC12" i="11"/>
  <c r="AE12" i="11"/>
  <c r="AG12" i="11"/>
  <c r="AI12" i="11"/>
  <c r="AK12" i="11"/>
  <c r="AM12" i="11"/>
  <c r="AO12" i="11"/>
  <c r="AQ12" i="11"/>
  <c r="AS12" i="11"/>
  <c r="AU12" i="11"/>
  <c r="AW12" i="11"/>
  <c r="AY12" i="11"/>
  <c r="BA12" i="11"/>
  <c r="BC12" i="11"/>
  <c r="BF12" i="11"/>
  <c r="BI12" i="11"/>
  <c r="BL12" i="11"/>
  <c r="BO12" i="11"/>
  <c r="BP12" i="11"/>
  <c r="BX12" i="11"/>
  <c r="BY12" i="11"/>
  <c r="BZ12" i="11"/>
  <c r="CE12" i="11"/>
  <c r="CL12" i="11"/>
  <c r="G13" i="11"/>
  <c r="I13" i="11"/>
  <c r="K13" i="11"/>
  <c r="M13" i="11"/>
  <c r="O13" i="11"/>
  <c r="Q13" i="11"/>
  <c r="S13" i="11"/>
  <c r="U13" i="11"/>
  <c r="W13" i="11"/>
  <c r="Y13" i="11"/>
  <c r="AA13" i="11"/>
  <c r="AC13" i="11"/>
  <c r="AE13" i="11"/>
  <c r="AG13" i="11"/>
  <c r="AI13" i="11"/>
  <c r="AK13" i="11"/>
  <c r="AM13" i="11"/>
  <c r="AO13" i="11"/>
  <c r="AQ13" i="11"/>
  <c r="AS13" i="11"/>
  <c r="AU13" i="11"/>
  <c r="AW13" i="11"/>
  <c r="AY13" i="11"/>
  <c r="BA13" i="11"/>
  <c r="BC13" i="11"/>
  <c r="BF13" i="11"/>
  <c r="BI13" i="11"/>
  <c r="BL13" i="11"/>
  <c r="BO13" i="11"/>
  <c r="BP13" i="11"/>
  <c r="BV13" i="11"/>
  <c r="BW13" i="11"/>
  <c r="BX13" i="11"/>
  <c r="BZ13" i="11"/>
  <c r="CE13" i="11"/>
  <c r="CL13" i="11"/>
  <c r="G14" i="11"/>
  <c r="I14" i="11"/>
  <c r="K14" i="11"/>
  <c r="M14" i="11"/>
  <c r="O14" i="11"/>
  <c r="Q14" i="11"/>
  <c r="S14" i="11"/>
  <c r="U14" i="11"/>
  <c r="W14" i="11"/>
  <c r="Y14" i="11"/>
  <c r="AA14" i="11"/>
  <c r="AC14" i="11"/>
  <c r="AE14" i="11"/>
  <c r="AG14" i="11"/>
  <c r="AI14" i="11"/>
  <c r="AK14" i="11"/>
  <c r="AM14" i="11"/>
  <c r="AO14" i="11"/>
  <c r="AQ14" i="11"/>
  <c r="AS14" i="11"/>
  <c r="AU14" i="11"/>
  <c r="AW14" i="11"/>
  <c r="AY14" i="11"/>
  <c r="BA14" i="11"/>
  <c r="BC14" i="11"/>
  <c r="BF14" i="11"/>
  <c r="BI14" i="11"/>
  <c r="BL14" i="11"/>
  <c r="BO14" i="11"/>
  <c r="BP14" i="11"/>
  <c r="BV14" i="11"/>
  <c r="BW14" i="11"/>
  <c r="BX14" i="11"/>
  <c r="CE14" i="11"/>
  <c r="CF14" i="11"/>
  <c r="CH14" i="11"/>
  <c r="CL14" i="11"/>
  <c r="G15" i="11"/>
  <c r="I15" i="11"/>
  <c r="K15" i="11"/>
  <c r="M15" i="11"/>
  <c r="O15" i="11"/>
  <c r="Q15" i="11"/>
  <c r="S15" i="11"/>
  <c r="U15" i="11"/>
  <c r="W15" i="11"/>
  <c r="Y15" i="11"/>
  <c r="AA15" i="11"/>
  <c r="AC15" i="11"/>
  <c r="AE15" i="11"/>
  <c r="AG15" i="11"/>
  <c r="AI15" i="11"/>
  <c r="AK15" i="11"/>
  <c r="AM15" i="11"/>
  <c r="AO15" i="11"/>
  <c r="AQ15" i="11"/>
  <c r="AS15" i="11"/>
  <c r="AU15" i="11"/>
  <c r="AW15" i="11"/>
  <c r="AY15" i="11"/>
  <c r="BA15" i="11"/>
  <c r="BC15" i="11"/>
  <c r="BF15" i="11"/>
  <c r="BI15" i="11"/>
  <c r="BL15" i="11"/>
  <c r="BO15" i="11"/>
  <c r="BP15" i="11"/>
  <c r="BW15" i="11"/>
  <c r="BX15" i="11"/>
  <c r="BY15" i="11"/>
  <c r="BZ15" i="11"/>
  <c r="CF15" i="11"/>
  <c r="CL15" i="11"/>
  <c r="G20" i="11"/>
  <c r="I20" i="11"/>
  <c r="K20" i="11"/>
  <c r="M20" i="11"/>
  <c r="O20" i="11"/>
  <c r="Q20" i="11"/>
  <c r="S20" i="11"/>
  <c r="U20" i="11"/>
  <c r="W20" i="11"/>
  <c r="Y20" i="11"/>
  <c r="AA20" i="11"/>
  <c r="AC20" i="11"/>
  <c r="AE20" i="11"/>
  <c r="AG20" i="11"/>
  <c r="AI20" i="11"/>
  <c r="AK20" i="11"/>
  <c r="AM20" i="11"/>
  <c r="AO20" i="11"/>
  <c r="AQ20" i="11"/>
  <c r="AU20" i="11"/>
  <c r="AW20" i="11"/>
  <c r="AY20" i="11"/>
  <c r="BA20" i="11"/>
  <c r="BC20" i="11"/>
  <c r="BF20" i="11"/>
  <c r="BI20" i="11"/>
  <c r="BL20" i="11"/>
  <c r="BO20" i="11"/>
  <c r="BP20" i="11"/>
  <c r="BV20" i="11"/>
  <c r="BW20" i="11"/>
  <c r="BX20" i="11"/>
  <c r="BY20" i="11"/>
  <c r="BZ20" i="11"/>
  <c r="CE20" i="11"/>
  <c r="CF20" i="11"/>
  <c r="CH20" i="11"/>
  <c r="CL20" i="11"/>
  <c r="G21" i="11"/>
  <c r="K21" i="11"/>
  <c r="O21" i="11"/>
  <c r="S21" i="11"/>
  <c r="AC21" i="11"/>
  <c r="AS21" i="11"/>
  <c r="AW21" i="11"/>
  <c r="AY21" i="11"/>
  <c r="BA21" i="11"/>
  <c r="BC21" i="11"/>
  <c r="BF21" i="11"/>
  <c r="BP21" i="11"/>
  <c r="BV21" i="11"/>
  <c r="BW21" i="11"/>
  <c r="BX21" i="11"/>
  <c r="BY21" i="11"/>
  <c r="CA21" i="11"/>
  <c r="CE21" i="11"/>
  <c r="CF21" i="11"/>
  <c r="CG21" i="11"/>
  <c r="CL21" i="11"/>
  <c r="G22" i="11"/>
  <c r="I22" i="11"/>
  <c r="K22" i="11"/>
  <c r="M22" i="11"/>
  <c r="O22" i="11"/>
  <c r="Q22" i="11"/>
  <c r="S22" i="11"/>
  <c r="U22" i="11"/>
  <c r="W22" i="11"/>
  <c r="Y22" i="11"/>
  <c r="AA22" i="11"/>
  <c r="AC22" i="11"/>
  <c r="AE22" i="11"/>
  <c r="AG22" i="11"/>
  <c r="AI22" i="11"/>
  <c r="AK22" i="11"/>
  <c r="AM22" i="11"/>
  <c r="AO22" i="11"/>
  <c r="AQ22" i="11"/>
  <c r="AS22" i="11"/>
  <c r="AU22" i="11"/>
  <c r="AW22" i="11"/>
  <c r="AY22" i="11"/>
  <c r="BA22" i="11"/>
  <c r="BC22" i="11"/>
  <c r="BF22" i="11"/>
  <c r="BI22" i="11"/>
  <c r="BL22" i="11"/>
  <c r="BO22" i="11"/>
  <c r="BP22" i="11"/>
  <c r="BV22" i="11"/>
  <c r="BW22" i="11"/>
  <c r="BX22" i="11"/>
  <c r="BY22" i="11"/>
  <c r="CE22" i="11"/>
  <c r="CF22" i="11"/>
  <c r="CG22" i="11"/>
  <c r="CL22" i="11"/>
  <c r="G23" i="11"/>
  <c r="I23" i="11"/>
  <c r="K23" i="11"/>
  <c r="M23" i="11"/>
  <c r="O23" i="11"/>
  <c r="Q23" i="11"/>
  <c r="S23" i="11"/>
  <c r="U23" i="11"/>
  <c r="W23" i="11"/>
  <c r="Y23" i="11"/>
  <c r="AA23" i="11"/>
  <c r="AC23" i="11"/>
  <c r="AE23" i="11"/>
  <c r="AG23" i="11"/>
  <c r="AI23" i="11"/>
  <c r="AK23" i="11"/>
  <c r="AM23" i="11"/>
  <c r="AO23" i="11"/>
  <c r="AQ23" i="11"/>
  <c r="AU23" i="11"/>
  <c r="AW23" i="11"/>
  <c r="AY23" i="11"/>
  <c r="BA23" i="11"/>
  <c r="BC23" i="11"/>
  <c r="BF23" i="11"/>
  <c r="BI23" i="11"/>
  <c r="BL23" i="11"/>
  <c r="BO23" i="11"/>
  <c r="BP23" i="11"/>
  <c r="BV23" i="11"/>
  <c r="BW23" i="11"/>
  <c r="BX23" i="11"/>
  <c r="BY23" i="11"/>
  <c r="CA23" i="11"/>
  <c r="CE23" i="11"/>
  <c r="CF23" i="11"/>
  <c r="CG23" i="11"/>
  <c r="CH23" i="11"/>
  <c r="CI23" i="11"/>
  <c r="CL23" i="11"/>
  <c r="G24" i="11"/>
  <c r="I24" i="11"/>
  <c r="K24" i="11"/>
  <c r="M24" i="11"/>
  <c r="O24" i="11"/>
  <c r="Q24" i="11"/>
  <c r="S24" i="11"/>
  <c r="U24" i="11"/>
  <c r="W24" i="11"/>
  <c r="Y24" i="11"/>
  <c r="AA24" i="11"/>
  <c r="AC24" i="11"/>
  <c r="AE24" i="11"/>
  <c r="AG24" i="11"/>
  <c r="AI24" i="11"/>
  <c r="AK24" i="11"/>
  <c r="AM24" i="11"/>
  <c r="AO24" i="11"/>
  <c r="AQ24" i="11"/>
  <c r="AS24" i="11"/>
  <c r="AU24" i="11"/>
  <c r="AW24" i="11"/>
  <c r="AY24" i="11"/>
  <c r="BA24" i="11"/>
  <c r="BC24" i="11"/>
  <c r="BF24" i="11"/>
  <c r="BI24" i="11"/>
  <c r="BL24" i="11"/>
  <c r="BO24" i="11"/>
  <c r="BP24" i="11"/>
  <c r="BV24" i="11"/>
  <c r="BW24" i="11"/>
  <c r="BX24" i="11"/>
  <c r="BY24" i="11"/>
  <c r="BZ24" i="11"/>
  <c r="CE24" i="11"/>
  <c r="CF24" i="11"/>
  <c r="CG24" i="11"/>
  <c r="CH24" i="11"/>
  <c r="CL24" i="11"/>
  <c r="G26" i="11"/>
  <c r="I26" i="11"/>
  <c r="K26" i="11"/>
  <c r="M26" i="11"/>
  <c r="O26" i="11"/>
  <c r="Q26" i="11"/>
  <c r="S26" i="11"/>
  <c r="U26" i="11"/>
  <c r="W26" i="11"/>
  <c r="Y26" i="11"/>
  <c r="AA26" i="11"/>
  <c r="AC26" i="11"/>
  <c r="AE26" i="11"/>
  <c r="AG26" i="11"/>
  <c r="AI26" i="11"/>
  <c r="AK26" i="11"/>
  <c r="AM26" i="11"/>
  <c r="AO26" i="11"/>
  <c r="AQ26" i="11"/>
  <c r="AS26" i="11"/>
  <c r="AU26" i="11"/>
  <c r="AW26" i="11"/>
  <c r="AY26" i="11"/>
  <c r="BA26" i="11"/>
  <c r="BC26" i="11"/>
  <c r="BF26" i="11"/>
  <c r="BI26" i="11"/>
  <c r="BL26" i="11"/>
  <c r="BO26" i="11"/>
  <c r="BP26" i="11"/>
  <c r="BV26" i="11"/>
  <c r="BW26" i="11"/>
  <c r="BX26" i="11"/>
  <c r="BY26" i="11"/>
  <c r="BZ26" i="11"/>
  <c r="CA26" i="11"/>
  <c r="CE26" i="11"/>
  <c r="CF26" i="11"/>
  <c r="CG26" i="11"/>
  <c r="CH26" i="11"/>
  <c r="CI26" i="11"/>
  <c r="CL26" i="11"/>
  <c r="BV37" i="11"/>
  <c r="D28" i="3" s="1"/>
  <c r="BW37" i="11"/>
  <c r="E28" i="3" s="1"/>
  <c r="BX37" i="11"/>
  <c r="F28" i="3" s="1"/>
  <c r="BY37" i="11"/>
  <c r="G28" i="3" s="1"/>
  <c r="BZ37" i="11"/>
  <c r="H28" i="3" s="1"/>
  <c r="CA37" i="11"/>
  <c r="I28" i="3" s="1"/>
  <c r="CE37" i="11"/>
  <c r="M28" i="3" s="1"/>
  <c r="CF37" i="11"/>
  <c r="N28" i="3" s="1"/>
  <c r="CG37" i="11"/>
  <c r="O28" i="3" s="1"/>
  <c r="CH37" i="11"/>
  <c r="P28" i="3" s="1"/>
  <c r="CI37" i="11"/>
  <c r="Q28" i="3" s="1"/>
  <c r="CL37" i="11"/>
  <c r="T28" i="3" s="1"/>
  <c r="AY2" i="6"/>
  <c r="AY21" i="6" s="1"/>
  <c r="AZ2" i="6"/>
  <c r="AZ17" i="6" s="1"/>
  <c r="AZ4" i="6"/>
  <c r="BA2" i="6"/>
  <c r="BB2" i="6"/>
  <c r="BD2" i="6"/>
  <c r="BE2" i="6"/>
  <c r="BF2" i="6"/>
  <c r="BG2" i="6"/>
  <c r="BH2" i="6"/>
  <c r="BH5" i="6" s="1"/>
  <c r="BH7" i="6"/>
  <c r="BI2" i="6"/>
  <c r="BJ2" i="6"/>
  <c r="BK2" i="6"/>
  <c r="BL2" i="6"/>
  <c r="BM2" i="6"/>
  <c r="BN2" i="6"/>
  <c r="BO2" i="6"/>
  <c r="BP2" i="6"/>
  <c r="D4" i="6"/>
  <c r="H4" i="6"/>
  <c r="L4" i="6"/>
  <c r="N4" i="6"/>
  <c r="T4" i="6"/>
  <c r="AF4" i="6"/>
  <c r="AL4" i="6"/>
  <c r="AN4" i="6"/>
  <c r="BA4" i="6"/>
  <c r="BB4" i="6"/>
  <c r="BC4" i="6"/>
  <c r="BD4" i="6"/>
  <c r="BQ4" i="6"/>
  <c r="H5" i="6"/>
  <c r="L5" i="6"/>
  <c r="N5" i="6"/>
  <c r="T5" i="6"/>
  <c r="AF5" i="6"/>
  <c r="AL5" i="6"/>
  <c r="AN5" i="6"/>
  <c r="AY5" i="6"/>
  <c r="AZ5" i="6"/>
  <c r="BA5" i="6"/>
  <c r="BC5" i="6"/>
  <c r="BD5" i="6"/>
  <c r="BI5" i="6"/>
  <c r="BQ5" i="6"/>
  <c r="H6" i="6"/>
  <c r="L6" i="6"/>
  <c r="N6" i="6"/>
  <c r="T6" i="6"/>
  <c r="AF6" i="6"/>
  <c r="AL6" i="6"/>
  <c r="AN6" i="6"/>
  <c r="AY6" i="6"/>
  <c r="AZ6" i="6"/>
  <c r="BA6" i="6"/>
  <c r="BC6" i="6"/>
  <c r="BD6" i="6"/>
  <c r="BL6" i="6"/>
  <c r="BQ6" i="6"/>
  <c r="H7" i="6"/>
  <c r="L7" i="6"/>
  <c r="N7" i="6"/>
  <c r="T7" i="6"/>
  <c r="AF7" i="6"/>
  <c r="AL7" i="6"/>
  <c r="AN7" i="6"/>
  <c r="AY7" i="6"/>
  <c r="BA7" i="6"/>
  <c r="BC7" i="6"/>
  <c r="BI7" i="6"/>
  <c r="BK7" i="6"/>
  <c r="BQ7" i="6"/>
  <c r="H8" i="6"/>
  <c r="L8" i="6"/>
  <c r="N8" i="6"/>
  <c r="T8" i="6"/>
  <c r="AF8" i="6"/>
  <c r="AL8" i="6"/>
  <c r="AN8" i="6"/>
  <c r="H9" i="6"/>
  <c r="L9" i="6"/>
  <c r="N9" i="6"/>
  <c r="T9" i="6"/>
  <c r="AF9" i="6"/>
  <c r="AN9" i="6"/>
  <c r="H10" i="6"/>
  <c r="T10" i="6"/>
  <c r="AF10" i="6"/>
  <c r="AN10" i="6"/>
  <c r="H11" i="6"/>
  <c r="T11" i="6"/>
  <c r="AF11" i="6"/>
  <c r="AN11" i="6"/>
  <c r="H12" i="6"/>
  <c r="T12" i="6"/>
  <c r="AF12" i="6"/>
  <c r="AN12" i="6"/>
  <c r="H13" i="6"/>
  <c r="T13" i="6"/>
  <c r="AF13" i="6"/>
  <c r="AN13" i="6"/>
  <c r="H14" i="6"/>
  <c r="T14" i="6"/>
  <c r="AF14" i="6"/>
  <c r="AN14" i="6"/>
  <c r="T15" i="6"/>
  <c r="AF15" i="6"/>
  <c r="AN15" i="6"/>
  <c r="T16" i="6"/>
  <c r="AF16" i="6"/>
  <c r="D17" i="6"/>
  <c r="H17" i="6"/>
  <c r="L17" i="6"/>
  <c r="N17" i="6"/>
  <c r="T17" i="6"/>
  <c r="AF17" i="6"/>
  <c r="AN17" i="6"/>
  <c r="AU17" i="6"/>
  <c r="BA17" i="6"/>
  <c r="BC17" i="6"/>
  <c r="BD17" i="6"/>
  <c r="BF17" i="6"/>
  <c r="BG17" i="6"/>
  <c r="BI17" i="6"/>
  <c r="BJ17" i="6"/>
  <c r="BK17" i="6"/>
  <c r="BP17" i="6"/>
  <c r="D18" i="6"/>
  <c r="H18" i="6"/>
  <c r="L18" i="6"/>
  <c r="N18" i="6"/>
  <c r="T18" i="6"/>
  <c r="AF18" i="6"/>
  <c r="AN18" i="6"/>
  <c r="AU18" i="6"/>
  <c r="BA18" i="6"/>
  <c r="BB18" i="6"/>
  <c r="BC18" i="6"/>
  <c r="BF18" i="6"/>
  <c r="BH18" i="6"/>
  <c r="BI18" i="6"/>
  <c r="BK18" i="6"/>
  <c r="BP18" i="6"/>
  <c r="D19" i="6"/>
  <c r="H19" i="6"/>
  <c r="L19" i="6"/>
  <c r="N19" i="6"/>
  <c r="T19" i="6"/>
  <c r="AF19" i="6"/>
  <c r="AN19" i="6"/>
  <c r="AU19" i="6"/>
  <c r="BA19" i="6"/>
  <c r="BC19" i="6"/>
  <c r="BD19" i="6"/>
  <c r="BF19" i="6"/>
  <c r="BI19" i="6"/>
  <c r="BL19" i="6"/>
  <c r="AY24" i="6"/>
  <c r="B23" i="3" s="1"/>
  <c r="BA24" i="6"/>
  <c r="D23" i="3" s="1"/>
  <c r="BB24" i="6"/>
  <c r="E23" i="3" s="1"/>
  <c r="BC24" i="6"/>
  <c r="BD24" i="6"/>
  <c r="BI24" i="6"/>
  <c r="L23" i="3" s="1"/>
  <c r="BK24" i="6"/>
  <c r="N23" i="3" s="1"/>
  <c r="BL24" i="6"/>
  <c r="BQ24" i="6"/>
  <c r="T23" i="3" s="1"/>
  <c r="T7" i="3"/>
  <c r="B24" i="3"/>
  <c r="C24" i="3"/>
  <c r="D24" i="3"/>
  <c r="F24" i="3"/>
  <c r="G24" i="3"/>
  <c r="K24" i="3"/>
  <c r="L24" i="3"/>
  <c r="M24" i="3"/>
  <c r="N24" i="3"/>
  <c r="O24" i="3"/>
  <c r="P24" i="3"/>
  <c r="S24" i="3"/>
  <c r="T24" i="3"/>
  <c r="H8" i="3"/>
  <c r="A22" i="3"/>
  <c r="B22" i="3"/>
  <c r="C22" i="3"/>
  <c r="D22" i="3"/>
  <c r="E22" i="3"/>
  <c r="G22" i="3"/>
  <c r="I22" i="3"/>
  <c r="K22" i="3"/>
  <c r="L22" i="3"/>
  <c r="M22" i="3"/>
  <c r="N22" i="3"/>
  <c r="O22" i="3"/>
  <c r="P22" i="3"/>
  <c r="Q22" i="3"/>
  <c r="S22" i="3"/>
  <c r="T22" i="3"/>
  <c r="F23" i="3"/>
  <c r="G23" i="3"/>
  <c r="O23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C27" i="3"/>
  <c r="D27" i="3"/>
  <c r="E27" i="3"/>
  <c r="F27" i="3"/>
  <c r="G27" i="3"/>
  <c r="H27" i="3"/>
  <c r="I27" i="3"/>
  <c r="J27" i="3"/>
  <c r="L27" i="3"/>
  <c r="M27" i="3"/>
  <c r="N27" i="3"/>
  <c r="O27" i="3"/>
  <c r="P27" i="3"/>
  <c r="Q27" i="3"/>
  <c r="R27" i="3"/>
  <c r="T27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B44" i="3"/>
  <c r="B48" i="3" s="1"/>
  <c r="C44" i="3"/>
  <c r="C48" i="3"/>
  <c r="C54" i="3" s="1"/>
  <c r="D44" i="3"/>
  <c r="D48" i="3" s="1"/>
  <c r="D54" i="3" s="1"/>
  <c r="E44" i="3"/>
  <c r="F44" i="3"/>
  <c r="F48" i="3" s="1"/>
  <c r="F54" i="3" s="1"/>
  <c r="G44" i="3"/>
  <c r="H44" i="3"/>
  <c r="H48" i="3" s="1"/>
  <c r="H54" i="3"/>
  <c r="I44" i="3"/>
  <c r="J44" i="3"/>
  <c r="J48" i="3"/>
  <c r="J54" i="3" s="1"/>
  <c r="K44" i="3"/>
  <c r="K48" i="3"/>
  <c r="K54" i="3" s="1"/>
  <c r="L44" i="3"/>
  <c r="L48" i="3" s="1"/>
  <c r="M44" i="3"/>
  <c r="N44" i="3"/>
  <c r="N48" i="3" s="1"/>
  <c r="N54" i="3" s="1"/>
  <c r="O44" i="3"/>
  <c r="P44" i="3"/>
  <c r="P48" i="3" s="1"/>
  <c r="P54" i="3"/>
  <c r="Q44" i="3"/>
  <c r="R44" i="3"/>
  <c r="R48" i="3" s="1"/>
  <c r="R54" i="3" s="1"/>
  <c r="S44" i="3"/>
  <c r="S48" i="3"/>
  <c r="S54" i="3" s="1"/>
  <c r="T44" i="3"/>
  <c r="T48" i="3" s="1"/>
  <c r="T54" i="3" s="1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B54" i="3"/>
  <c r="E48" i="3"/>
  <c r="E54" i="3"/>
  <c r="G48" i="3"/>
  <c r="G54" i="3" s="1"/>
  <c r="I48" i="3"/>
  <c r="L54" i="3"/>
  <c r="M48" i="3"/>
  <c r="O48" i="3"/>
  <c r="O54" i="3" s="1"/>
  <c r="Q48" i="3"/>
  <c r="Q54" i="3"/>
  <c r="B50" i="3"/>
  <c r="B52" i="3" s="1"/>
  <c r="C50" i="3"/>
  <c r="C52" i="3"/>
  <c r="D50" i="3"/>
  <c r="D52" i="3" s="1"/>
  <c r="E50" i="3"/>
  <c r="F50" i="3"/>
  <c r="G50" i="3"/>
  <c r="H50" i="3"/>
  <c r="I50" i="3"/>
  <c r="I52" i="3" s="1"/>
  <c r="J50" i="3"/>
  <c r="J52" i="3" s="1"/>
  <c r="K50" i="3"/>
  <c r="K52" i="3"/>
  <c r="L50" i="3"/>
  <c r="L52" i="3"/>
  <c r="M50" i="3"/>
  <c r="M52" i="3"/>
  <c r="N50" i="3"/>
  <c r="N52" i="3" s="1"/>
  <c r="O50" i="3"/>
  <c r="P50" i="3"/>
  <c r="P52" i="3" s="1"/>
  <c r="Q50" i="3"/>
  <c r="Q52" i="3" s="1"/>
  <c r="R50" i="3"/>
  <c r="R52" i="3"/>
  <c r="S50" i="3"/>
  <c r="S52" i="3"/>
  <c r="T50" i="3"/>
  <c r="T52" i="3" s="1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E52" i="3"/>
  <c r="F52" i="3"/>
  <c r="G52" i="3"/>
  <c r="H52" i="3"/>
  <c r="O52" i="3"/>
  <c r="I54" i="3"/>
  <c r="M54" i="3"/>
  <c r="A58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B62" i="3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B64" i="3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B65" i="3"/>
  <c r="C65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A68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B5" i="4"/>
  <c r="C5" i="4"/>
  <c r="C9" i="4" s="1"/>
  <c r="D5" i="4"/>
  <c r="D9" i="4" s="1"/>
  <c r="E5" i="4"/>
  <c r="F5" i="4"/>
  <c r="F9" i="4" s="1"/>
  <c r="G5" i="4"/>
  <c r="G9" i="4" s="1"/>
  <c r="H5" i="4"/>
  <c r="H9" i="4" s="1"/>
  <c r="I5" i="4"/>
  <c r="I9" i="4"/>
  <c r="J5" i="4"/>
  <c r="K5" i="4"/>
  <c r="L5" i="4"/>
  <c r="M5" i="4"/>
  <c r="M9" i="4" s="1"/>
  <c r="N5" i="4"/>
  <c r="N9" i="4" s="1"/>
  <c r="O5" i="4"/>
  <c r="O9" i="4"/>
  <c r="P5" i="4"/>
  <c r="Q5" i="4"/>
  <c r="Q9" i="4" s="1"/>
  <c r="R5" i="4"/>
  <c r="R9" i="4" s="1"/>
  <c r="S5" i="4"/>
  <c r="T5" i="4"/>
  <c r="T9" i="4" s="1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B9" i="4"/>
  <c r="E9" i="4"/>
  <c r="J9" i="4"/>
  <c r="K9" i="4"/>
  <c r="L9" i="4"/>
  <c r="P9" i="4"/>
  <c r="S9" i="4"/>
  <c r="B11" i="4"/>
  <c r="B13" i="4" s="1"/>
  <c r="B15" i="4" s="1"/>
  <c r="C11" i="4"/>
  <c r="C13" i="4"/>
  <c r="D11" i="4"/>
  <c r="E11" i="4"/>
  <c r="F11" i="4"/>
  <c r="G11" i="4"/>
  <c r="G13" i="4" s="1"/>
  <c r="G15" i="4" s="1"/>
  <c r="H11" i="4"/>
  <c r="H13" i="4" s="1"/>
  <c r="H15" i="4" s="1"/>
  <c r="H5" i="2" s="1"/>
  <c r="I11" i="4"/>
  <c r="I13" i="4" s="1"/>
  <c r="I15" i="4" s="1"/>
  <c r="I5" i="2" s="1"/>
  <c r="J11" i="4"/>
  <c r="K11" i="4"/>
  <c r="K13" i="4" s="1"/>
  <c r="K15" i="4"/>
  <c r="L11" i="4"/>
  <c r="L13" i="4" s="1"/>
  <c r="L15" i="4" s="1"/>
  <c r="L5" i="2" s="1"/>
  <c r="L6" i="2" s="1"/>
  <c r="M11" i="4"/>
  <c r="M13" i="4" s="1"/>
  <c r="M15" i="4" s="1"/>
  <c r="N11" i="4"/>
  <c r="N13" i="4" s="1"/>
  <c r="O11" i="4"/>
  <c r="O13" i="4" s="1"/>
  <c r="P11" i="4"/>
  <c r="P13" i="4" s="1"/>
  <c r="P15" i="4"/>
  <c r="Q11" i="4"/>
  <c r="Q13" i="4"/>
  <c r="Q15" i="4" s="1"/>
  <c r="Q5" i="2"/>
  <c r="Q6" i="2" s="1"/>
  <c r="R11" i="4"/>
  <c r="R13" i="4" s="1"/>
  <c r="R15" i="4" s="1"/>
  <c r="S11" i="4"/>
  <c r="S13" i="4"/>
  <c r="S15" i="4" s="1"/>
  <c r="T11" i="4"/>
  <c r="T13" i="4"/>
  <c r="T15" i="4" s="1"/>
  <c r="T5" i="2" s="1"/>
  <c r="D13" i="4"/>
  <c r="D15" i="4" s="1"/>
  <c r="E13" i="4"/>
  <c r="E15" i="4"/>
  <c r="F13" i="4"/>
  <c r="F15" i="4" s="1"/>
  <c r="F5" i="2" s="1"/>
  <c r="F6" i="2" s="1"/>
  <c r="J13" i="4"/>
  <c r="N15" i="4"/>
  <c r="N5" i="2" s="1"/>
  <c r="N6" i="2" s="1"/>
  <c r="C15" i="4"/>
  <c r="C5" i="2" s="1"/>
  <c r="C6" i="2" s="1"/>
  <c r="J15" i="4"/>
  <c r="J5" i="2" s="1"/>
  <c r="J6" i="2"/>
  <c r="O15" i="4"/>
  <c r="A22" i="4"/>
  <c r="B22" i="4"/>
  <c r="C22" i="4"/>
  <c r="D22" i="4"/>
  <c r="E22" i="4"/>
  <c r="G22" i="4"/>
  <c r="I22" i="4"/>
  <c r="K22" i="4"/>
  <c r="L22" i="4"/>
  <c r="M22" i="4"/>
  <c r="N22" i="4"/>
  <c r="O22" i="4"/>
  <c r="P22" i="4"/>
  <c r="Q22" i="4"/>
  <c r="S22" i="4"/>
  <c r="T22" i="4"/>
  <c r="U23" i="4"/>
  <c r="U24" i="4"/>
  <c r="U25" i="4"/>
  <c r="U26" i="4"/>
  <c r="U27" i="4"/>
  <c r="U28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I3" i="5"/>
  <c r="I5" i="5" s="1"/>
  <c r="J3" i="5"/>
  <c r="J7" i="5" s="1"/>
  <c r="K3" i="5"/>
  <c r="K4" i="5" s="1"/>
  <c r="L3" i="5"/>
  <c r="L13" i="5" s="1"/>
  <c r="N3" i="5"/>
  <c r="N4" i="5" s="1"/>
  <c r="O3" i="5"/>
  <c r="P3" i="5"/>
  <c r="P24" i="5" s="1"/>
  <c r="Q3" i="5"/>
  <c r="Q5" i="5" s="1"/>
  <c r="R3" i="5"/>
  <c r="R16" i="5" s="1"/>
  <c r="S3" i="5"/>
  <c r="S9" i="5" s="1"/>
  <c r="T3" i="5"/>
  <c r="U3" i="5"/>
  <c r="U7" i="5" s="1"/>
  <c r="U26" i="5"/>
  <c r="V3" i="5"/>
  <c r="V4" i="5" s="1"/>
  <c r="W3" i="5"/>
  <c r="W10" i="5" s="1"/>
  <c r="X3" i="5"/>
  <c r="X9" i="5"/>
  <c r="Y3" i="5"/>
  <c r="Y8" i="5"/>
  <c r="Z3" i="5"/>
  <c r="Z14" i="5" s="1"/>
  <c r="Z5" i="5"/>
  <c r="J4" i="5"/>
  <c r="L4" i="5"/>
  <c r="M4" i="5"/>
  <c r="O4" i="5"/>
  <c r="R4" i="5"/>
  <c r="S4" i="5"/>
  <c r="T4" i="5"/>
  <c r="T30" i="5" s="1"/>
  <c r="M4" i="3" s="1"/>
  <c r="U4" i="5"/>
  <c r="AA4" i="5"/>
  <c r="AA30" i="5" s="1"/>
  <c r="T4" i="3" s="1"/>
  <c r="AB4" i="5"/>
  <c r="J5" i="5"/>
  <c r="L5" i="5"/>
  <c r="M5" i="5"/>
  <c r="M30" i="5" s="1"/>
  <c r="F4" i="3" s="1"/>
  <c r="N5" i="5"/>
  <c r="T5" i="5"/>
  <c r="Y5" i="5"/>
  <c r="AA5" i="5"/>
  <c r="J6" i="5"/>
  <c r="K6" i="5"/>
  <c r="M6" i="5"/>
  <c r="S6" i="5"/>
  <c r="T6" i="5"/>
  <c r="Y6" i="5"/>
  <c r="AA6" i="5"/>
  <c r="I7" i="5"/>
  <c r="L7" i="5"/>
  <c r="M7" i="5"/>
  <c r="N7" i="5"/>
  <c r="R7" i="5"/>
  <c r="S7" i="5"/>
  <c r="T7" i="5"/>
  <c r="Y7" i="5"/>
  <c r="AA7" i="5"/>
  <c r="I8" i="5"/>
  <c r="J8" i="5"/>
  <c r="K8" i="5"/>
  <c r="M8" i="5"/>
  <c r="R8" i="5"/>
  <c r="U8" i="5"/>
  <c r="Z8" i="5"/>
  <c r="AA8" i="5"/>
  <c r="J9" i="5"/>
  <c r="L9" i="5"/>
  <c r="M9" i="5"/>
  <c r="N9" i="5"/>
  <c r="R9" i="5"/>
  <c r="T9" i="5"/>
  <c r="U9" i="5"/>
  <c r="AA9" i="5"/>
  <c r="J10" i="5"/>
  <c r="K10" i="5"/>
  <c r="M10" i="5"/>
  <c r="S10" i="5"/>
  <c r="T10" i="5"/>
  <c r="Y10" i="5"/>
  <c r="Z10" i="5"/>
  <c r="AA10" i="5"/>
  <c r="I11" i="5"/>
  <c r="R11" i="5"/>
  <c r="S11" i="5"/>
  <c r="U11" i="5"/>
  <c r="Z11" i="5"/>
  <c r="AA11" i="5"/>
  <c r="I12" i="5"/>
  <c r="R12" i="5"/>
  <c r="U12" i="5"/>
  <c r="Z12" i="5"/>
  <c r="AA12" i="5"/>
  <c r="R13" i="5"/>
  <c r="S13" i="5"/>
  <c r="V13" i="5"/>
  <c r="Z13" i="5"/>
  <c r="AA13" i="5"/>
  <c r="J14" i="5"/>
  <c r="K14" i="5"/>
  <c r="M14" i="5"/>
  <c r="S14" i="5"/>
  <c r="T14" i="5"/>
  <c r="Y14" i="5"/>
  <c r="AA14" i="5"/>
  <c r="I15" i="5"/>
  <c r="J15" i="5"/>
  <c r="M15" i="5"/>
  <c r="N15" i="5"/>
  <c r="O15" i="5"/>
  <c r="R15" i="5"/>
  <c r="S15" i="5"/>
  <c r="T15" i="5"/>
  <c r="U15" i="5"/>
  <c r="W15" i="5"/>
  <c r="X15" i="5"/>
  <c r="Y15" i="5"/>
  <c r="AA15" i="5"/>
  <c r="J16" i="5"/>
  <c r="K16" i="5"/>
  <c r="L16" i="5"/>
  <c r="M16" i="5"/>
  <c r="N16" i="5"/>
  <c r="T16" i="5"/>
  <c r="Y16" i="5"/>
  <c r="Z16" i="5"/>
  <c r="AA16" i="5"/>
  <c r="I17" i="5"/>
  <c r="J17" i="5"/>
  <c r="K17" i="5"/>
  <c r="L17" i="5"/>
  <c r="M17" i="5"/>
  <c r="N17" i="5"/>
  <c r="Q17" i="5"/>
  <c r="S17" i="5"/>
  <c r="T17" i="5"/>
  <c r="Y17" i="5"/>
  <c r="AA17" i="5"/>
  <c r="I18" i="5"/>
  <c r="J18" i="5"/>
  <c r="K18" i="5"/>
  <c r="M18" i="5"/>
  <c r="N18" i="5"/>
  <c r="S18" i="5"/>
  <c r="T18" i="5"/>
  <c r="U18" i="5"/>
  <c r="Y18" i="5"/>
  <c r="AA18" i="5"/>
  <c r="I19" i="5"/>
  <c r="J19" i="5"/>
  <c r="K19" i="5"/>
  <c r="L19" i="5"/>
  <c r="M19" i="5"/>
  <c r="N19" i="5"/>
  <c r="R19" i="5"/>
  <c r="S19" i="5"/>
  <c r="T19" i="5"/>
  <c r="U19" i="5"/>
  <c r="Y19" i="5"/>
  <c r="Z19" i="5"/>
  <c r="AA19" i="5"/>
  <c r="I20" i="5"/>
  <c r="J20" i="5"/>
  <c r="M20" i="5"/>
  <c r="N20" i="5"/>
  <c r="Q20" i="5"/>
  <c r="R20" i="5"/>
  <c r="Y20" i="5"/>
  <c r="AA20" i="5"/>
  <c r="J21" i="5"/>
  <c r="K21" i="5"/>
  <c r="M21" i="5"/>
  <c r="O21" i="5"/>
  <c r="R21" i="5"/>
  <c r="S21" i="5"/>
  <c r="T21" i="5"/>
  <c r="AA21" i="5"/>
  <c r="I22" i="5"/>
  <c r="N22" i="5"/>
  <c r="Q22" i="5"/>
  <c r="R22" i="5"/>
  <c r="S22" i="5"/>
  <c r="AA22" i="5"/>
  <c r="I23" i="5"/>
  <c r="K23" i="5"/>
  <c r="L23" i="5"/>
  <c r="N23" i="5"/>
  <c r="O23" i="5"/>
  <c r="U23" i="5"/>
  <c r="AA23" i="5"/>
  <c r="I24" i="5"/>
  <c r="K24" i="5"/>
  <c r="U24" i="5"/>
  <c r="W24" i="5"/>
  <c r="X24" i="5"/>
  <c r="AA24" i="5"/>
  <c r="J25" i="5"/>
  <c r="L25" i="5"/>
  <c r="M25" i="5"/>
  <c r="N25" i="5"/>
  <c r="O25" i="5"/>
  <c r="T25" i="5"/>
  <c r="W25" i="5"/>
  <c r="X25" i="5"/>
  <c r="Z25" i="5"/>
  <c r="AA25" i="5"/>
  <c r="I26" i="5"/>
  <c r="J26" i="5"/>
  <c r="M26" i="5"/>
  <c r="O26" i="5"/>
  <c r="Q26" i="5"/>
  <c r="R26" i="5"/>
  <c r="T26" i="5"/>
  <c r="X26" i="5"/>
  <c r="Y26" i="5"/>
  <c r="Z26" i="5"/>
  <c r="AA26" i="5"/>
  <c r="J27" i="5"/>
  <c r="M27" i="5"/>
  <c r="T27" i="5"/>
  <c r="U27" i="5"/>
  <c r="V27" i="5"/>
  <c r="Y27" i="5"/>
  <c r="AA27" i="5"/>
  <c r="J28" i="5"/>
  <c r="K28" i="5"/>
  <c r="L28" i="5"/>
  <c r="M28" i="5"/>
  <c r="N28" i="5"/>
  <c r="Q28" i="5"/>
  <c r="S28" i="5"/>
  <c r="T28" i="5"/>
  <c r="Y28" i="5"/>
  <c r="Z28" i="5"/>
  <c r="AA28" i="5"/>
  <c r="G5" i="2"/>
  <c r="G6" i="2" s="1"/>
  <c r="S5" i="2"/>
  <c r="B6" i="2"/>
  <c r="D6" i="2"/>
  <c r="E6" i="2"/>
  <c r="K6" i="2"/>
  <c r="O6" i="2"/>
  <c r="A13" i="2"/>
  <c r="B13" i="2"/>
  <c r="C13" i="2"/>
  <c r="D13" i="2"/>
  <c r="E13" i="2"/>
  <c r="H13" i="2"/>
  <c r="I13" i="2"/>
  <c r="K13" i="2"/>
  <c r="L13" i="2"/>
  <c r="M13" i="2"/>
  <c r="N13" i="2"/>
  <c r="O13" i="2"/>
  <c r="P13" i="2"/>
  <c r="Q13" i="2"/>
  <c r="S13" i="2"/>
  <c r="T13" i="2"/>
  <c r="U14" i="2"/>
  <c r="U15" i="2"/>
  <c r="U16" i="2"/>
  <c r="U17" i="2"/>
  <c r="U18" i="2"/>
  <c r="U19" i="2"/>
  <c r="B20" i="2"/>
  <c r="C20" i="2"/>
  <c r="D20" i="2"/>
  <c r="E20" i="2"/>
  <c r="F20" i="2"/>
  <c r="G20" i="2"/>
  <c r="H20" i="2"/>
  <c r="I20" i="2"/>
  <c r="J20" i="2"/>
  <c r="U20" i="2" s="1"/>
  <c r="K20" i="2"/>
  <c r="L20" i="2"/>
  <c r="M20" i="2"/>
  <c r="N20" i="2"/>
  <c r="O20" i="2"/>
  <c r="P20" i="2"/>
  <c r="Q20" i="2"/>
  <c r="R20" i="2"/>
  <c r="S20" i="2"/>
  <c r="T20" i="2"/>
  <c r="X4" i="5"/>
  <c r="P9" i="5"/>
  <c r="W4" i="5"/>
  <c r="O7" i="5"/>
  <c r="O13" i="5"/>
  <c r="O19" i="5"/>
  <c r="R28" i="5"/>
  <c r="I28" i="5"/>
  <c r="L27" i="5"/>
  <c r="L26" i="5"/>
  <c r="O22" i="5"/>
  <c r="X20" i="5"/>
  <c r="O20" i="5"/>
  <c r="P19" i="5"/>
  <c r="R17" i="5"/>
  <c r="X14" i="5"/>
  <c r="O14" i="5"/>
  <c r="X10" i="5"/>
  <c r="O10" i="5"/>
  <c r="O9" i="5"/>
  <c r="Q7" i="5"/>
  <c r="I6" i="5"/>
  <c r="N10" i="5"/>
  <c r="N26" i="5"/>
  <c r="X13" i="5"/>
  <c r="X16" i="5"/>
  <c r="X28" i="5"/>
  <c r="P20" i="5"/>
  <c r="W20" i="5"/>
  <c r="X18" i="5"/>
  <c r="O18" i="5"/>
  <c r="U5" i="5"/>
  <c r="U17" i="5"/>
  <c r="L8" i="5"/>
  <c r="L11" i="5"/>
  <c r="L20" i="5"/>
  <c r="X21" i="5"/>
  <c r="W7" i="5"/>
  <c r="W12" i="5"/>
  <c r="W19" i="5"/>
  <c r="X22" i="5"/>
  <c r="X19" i="5"/>
  <c r="W14" i="5"/>
  <c r="O11" i="5"/>
  <c r="W9" i="5"/>
  <c r="X8" i="5"/>
  <c r="O8" i="5"/>
  <c r="O30" i="5" s="1"/>
  <c r="H4" i="3" s="1"/>
  <c r="O28" i="5"/>
  <c r="R27" i="5"/>
  <c r="I27" i="5"/>
  <c r="W22" i="5"/>
  <c r="L22" i="5"/>
  <c r="U21" i="5"/>
  <c r="L21" i="5"/>
  <c r="I16" i="5"/>
  <c r="L15" i="5"/>
  <c r="U14" i="5"/>
  <c r="L14" i="5"/>
  <c r="U13" i="5"/>
  <c r="I13" i="5"/>
  <c r="X11" i="5"/>
  <c r="U10" i="5"/>
  <c r="L10" i="5"/>
  <c r="W8" i="5"/>
  <c r="X7" i="5"/>
  <c r="X6" i="5"/>
  <c r="X30" i="5" s="1"/>
  <c r="Q4" i="3" s="1"/>
  <c r="O6" i="5"/>
  <c r="T8" i="5"/>
  <c r="T20" i="5"/>
  <c r="K15" i="5"/>
  <c r="K27" i="5"/>
  <c r="X17" i="5"/>
  <c r="O17" i="5"/>
  <c r="W6" i="5"/>
  <c r="O16" i="5"/>
  <c r="O12" i="5"/>
  <c r="X5" i="5"/>
  <c r="O5" i="5"/>
  <c r="Z6" i="5"/>
  <c r="R6" i="5"/>
  <c r="R18" i="5"/>
  <c r="R24" i="5"/>
  <c r="I4" i="5"/>
  <c r="I9" i="5"/>
  <c r="I30" i="5" s="1"/>
  <c r="B4" i="3" s="1"/>
  <c r="I21" i="5"/>
  <c r="I25" i="5"/>
  <c r="R24" i="3"/>
  <c r="J24" i="3"/>
  <c r="X27" i="5"/>
  <c r="X23" i="5"/>
  <c r="W27" i="5"/>
  <c r="O27" i="5"/>
  <c r="O24" i="5"/>
  <c r="W23" i="5"/>
  <c r="R14" i="5"/>
  <c r="I14" i="5"/>
  <c r="X12" i="5"/>
  <c r="L12" i="5"/>
  <c r="R10" i="5"/>
  <c r="I10" i="5"/>
  <c r="U6" i="5"/>
  <c r="L6" i="5"/>
  <c r="W5" i="5"/>
  <c r="Z4" i="5"/>
  <c r="Y4" i="5"/>
  <c r="Y9" i="5"/>
  <c r="Y21" i="5"/>
  <c r="Y25" i="5"/>
  <c r="Q4" i="5"/>
  <c r="Q9" i="5"/>
  <c r="Q23" i="5"/>
  <c r="Q25" i="5"/>
  <c r="Q24" i="3"/>
  <c r="I24" i="3"/>
  <c r="BM6" i="6"/>
  <c r="BM5" i="6"/>
  <c r="BM24" i="6"/>
  <c r="P23" i="3" s="1"/>
  <c r="BM18" i="6"/>
  <c r="BM7" i="6"/>
  <c r="BM4" i="6"/>
  <c r="BM19" i="6"/>
  <c r="BM17" i="6"/>
  <c r="BE6" i="6"/>
  <c r="BE5" i="6"/>
  <c r="BE24" i="6"/>
  <c r="H23" i="3" s="1"/>
  <c r="BE18" i="6"/>
  <c r="BE7" i="6"/>
  <c r="BE4" i="6"/>
  <c r="BE17" i="6"/>
  <c r="BE19" i="6"/>
  <c r="BJ5" i="6"/>
  <c r="BJ24" i="6"/>
  <c r="M23" i="3" s="1"/>
  <c r="BJ18" i="6"/>
  <c r="BJ4" i="6"/>
  <c r="BJ19" i="6"/>
  <c r="BJ6" i="6"/>
  <c r="BP5" i="6"/>
  <c r="BY9" i="9"/>
  <c r="BY4" i="9"/>
  <c r="BY11" i="9"/>
  <c r="BF5" i="6"/>
  <c r="BK4" i="6"/>
  <c r="BP6" i="6"/>
  <c r="B27" i="3"/>
  <c r="CA13" i="11"/>
  <c r="BP19" i="6"/>
  <c r="BP4" i="6"/>
  <c r="BH4" i="6"/>
  <c r="CI13" i="11"/>
  <c r="CI8" i="11"/>
  <c r="CI22" i="11"/>
  <c r="CI11" i="11"/>
  <c r="CI24" i="11"/>
  <c r="CA9" i="11"/>
  <c r="CA8" i="11"/>
  <c r="CA10" i="11"/>
  <c r="CA14" i="11"/>
  <c r="CA22" i="11"/>
  <c r="CA5" i="11"/>
  <c r="CA11" i="11"/>
  <c r="CA15" i="11"/>
  <c r="CA20" i="11"/>
  <c r="CA24" i="11"/>
  <c r="CA6" i="11"/>
  <c r="CA12" i="11"/>
  <c r="S27" i="3"/>
  <c r="K27" i="3"/>
  <c r="BY6" i="11"/>
  <c r="CF6" i="11"/>
  <c r="CH5" i="11"/>
  <c r="BZ5" i="11"/>
  <c r="BY5" i="11"/>
  <c r="BO4" i="9"/>
  <c r="Y30" i="5"/>
  <c r="R4" i="3"/>
  <c r="BY7" i="9" l="1"/>
  <c r="CE9" i="9"/>
  <c r="CE8" i="9"/>
  <c r="CE5" i="9"/>
  <c r="BY8" i="9"/>
  <c r="CD10" i="9"/>
  <c r="CD9" i="9"/>
  <c r="CD8" i="9"/>
  <c r="CE7" i="9"/>
  <c r="CD5" i="9"/>
  <c r="BY5" i="9"/>
  <c r="CE15" i="9"/>
  <c r="CH22" i="11"/>
  <c r="CH21" i="11"/>
  <c r="CH13" i="11"/>
  <c r="CH11" i="11"/>
  <c r="BZ8" i="11"/>
  <c r="BZ22" i="11"/>
  <c r="BZ10" i="11"/>
  <c r="BZ23" i="11"/>
  <c r="BZ21" i="11"/>
  <c r="CH15" i="11"/>
  <c r="BZ14" i="11"/>
  <c r="CE6" i="11"/>
  <c r="BV15" i="11"/>
  <c r="BV11" i="11"/>
  <c r="CE10" i="11"/>
  <c r="BV6" i="11"/>
  <c r="CE5" i="11"/>
  <c r="CD16" i="11"/>
  <c r="CD18" i="11"/>
  <c r="CD17" i="11"/>
  <c r="CD19" i="11"/>
  <c r="BU16" i="11"/>
  <c r="BU18" i="11"/>
  <c r="BU17" i="11"/>
  <c r="BU19" i="11"/>
  <c r="BT18" i="11"/>
  <c r="BT17" i="11"/>
  <c r="BT19" i="11"/>
  <c r="BT16" i="11"/>
  <c r="CJ18" i="11"/>
  <c r="CJ17" i="11"/>
  <c r="CJ19" i="11"/>
  <c r="CJ16" i="11"/>
  <c r="CB18" i="11"/>
  <c r="CB17" i="11"/>
  <c r="CB19" i="11"/>
  <c r="CB16" i="11"/>
  <c r="CK16" i="11"/>
  <c r="CK18" i="11"/>
  <c r="CK17" i="11"/>
  <c r="CK19" i="11"/>
  <c r="BY13" i="11"/>
  <c r="CI17" i="11"/>
  <c r="CI19" i="11"/>
  <c r="CI16" i="11"/>
  <c r="CI18" i="11"/>
  <c r="CA17" i="11"/>
  <c r="CA19" i="11"/>
  <c r="CA16" i="11"/>
  <c r="CA18" i="11"/>
  <c r="CC16" i="11"/>
  <c r="CC18" i="11"/>
  <c r="CC17" i="11"/>
  <c r="CC19" i="11"/>
  <c r="BV12" i="11"/>
  <c r="BV9" i="11"/>
  <c r="CH18" i="11"/>
  <c r="CH16" i="11"/>
  <c r="CH17" i="11"/>
  <c r="CH19" i="11"/>
  <c r="BZ18" i="11"/>
  <c r="BZ16" i="11"/>
  <c r="BZ17" i="11"/>
  <c r="BZ19" i="11"/>
  <c r="CG17" i="11"/>
  <c r="CG19" i="11"/>
  <c r="CG16" i="11"/>
  <c r="CG18" i="11"/>
  <c r="BY16" i="11"/>
  <c r="BY17" i="11"/>
  <c r="BY18" i="11"/>
  <c r="BY19" i="11"/>
  <c r="CF16" i="11"/>
  <c r="CF18" i="11"/>
  <c r="CF17" i="11"/>
  <c r="CF19" i="11"/>
  <c r="BW16" i="11"/>
  <c r="BW18" i="11"/>
  <c r="BW17" i="11"/>
  <c r="BW19" i="11"/>
  <c r="CE16" i="11"/>
  <c r="CE18" i="11"/>
  <c r="CE17" i="11"/>
  <c r="CE19" i="11"/>
  <c r="BV16" i="11"/>
  <c r="BV18" i="11"/>
  <c r="BV17" i="11"/>
  <c r="BV19" i="11"/>
  <c r="CD25" i="11"/>
  <c r="BU25" i="11"/>
  <c r="BT25" i="11"/>
  <c r="CJ25" i="11"/>
  <c r="CB25" i="11"/>
  <c r="CC25" i="11"/>
  <c r="CI25" i="11"/>
  <c r="CA25" i="11"/>
  <c r="CH25" i="11"/>
  <c r="BZ25" i="11"/>
  <c r="CG25" i="11"/>
  <c r="BY25" i="11"/>
  <c r="CK25" i="11"/>
  <c r="CF25" i="11"/>
  <c r="BW25" i="11"/>
  <c r="CF10" i="11"/>
  <c r="CE25" i="11"/>
  <c r="BV25" i="11"/>
  <c r="BU32" i="11"/>
  <c r="CK32" i="11"/>
  <c r="CC32" i="11"/>
  <c r="BT13" i="11"/>
  <c r="CD32" i="11"/>
  <c r="CJ32" i="11"/>
  <c r="CB5" i="11"/>
  <c r="CI32" i="11"/>
  <c r="CH32" i="11"/>
  <c r="BZ32" i="11"/>
  <c r="CG32" i="11"/>
  <c r="BY32" i="11"/>
  <c r="CF32" i="11"/>
  <c r="BW32" i="11"/>
  <c r="CE9" i="11"/>
  <c r="BV32" i="11"/>
  <c r="CF11" i="11"/>
  <c r="CH9" i="11"/>
  <c r="BW5" i="11"/>
  <c r="BZ9" i="11"/>
  <c r="CH8" i="11"/>
  <c r="CF8" i="11"/>
  <c r="BW7" i="11"/>
  <c r="CH6" i="11"/>
  <c r="CH10" i="11"/>
  <c r="BZ6" i="11"/>
  <c r="CH7" i="11"/>
  <c r="CF12" i="11"/>
  <c r="CE11" i="11"/>
  <c r="BW9" i="11"/>
  <c r="CE8" i="11"/>
  <c r="BV5" i="11"/>
  <c r="BW10" i="11"/>
  <c r="BW11" i="11"/>
  <c r="BV10" i="11"/>
  <c r="BW8" i="11"/>
  <c r="CJ9" i="11"/>
  <c r="CD6" i="11"/>
  <c r="CJ14" i="11"/>
  <c r="CJ22" i="11"/>
  <c r="CJ10" i="11"/>
  <c r="CB37" i="11"/>
  <c r="J28" i="3" s="1"/>
  <c r="CC13" i="11"/>
  <c r="CB13" i="11"/>
  <c r="CF7" i="11"/>
  <c r="CB31" i="11"/>
  <c r="CB32" i="11"/>
  <c r="BW6" i="11"/>
  <c r="CA31" i="11"/>
  <c r="CA32" i="11"/>
  <c r="CF5" i="11"/>
  <c r="BT31" i="11"/>
  <c r="BT32" i="11"/>
  <c r="CF9" i="11"/>
  <c r="CE31" i="11"/>
  <c r="CE32" i="11"/>
  <c r="CK30" i="11"/>
  <c r="CK31" i="11"/>
  <c r="CJ30" i="11"/>
  <c r="CJ31" i="11"/>
  <c r="BU30" i="11"/>
  <c r="BU31" i="11"/>
  <c r="BU15" i="11"/>
  <c r="CK14" i="11"/>
  <c r="CI7" i="11"/>
  <c r="CI31" i="11"/>
  <c r="CD30" i="11"/>
  <c r="CD31" i="11"/>
  <c r="CH30" i="11"/>
  <c r="CH31" i="11"/>
  <c r="BZ30" i="11"/>
  <c r="BZ31" i="11"/>
  <c r="BU24" i="11"/>
  <c r="CG30" i="11"/>
  <c r="CG31" i="11"/>
  <c r="BY30" i="11"/>
  <c r="BY31" i="11"/>
  <c r="CC5" i="11"/>
  <c r="CC31" i="11"/>
  <c r="CF30" i="11"/>
  <c r="CF31" i="11"/>
  <c r="BW30" i="11"/>
  <c r="BW31" i="11"/>
  <c r="CD13" i="11"/>
  <c r="BU13" i="11"/>
  <c r="BV30" i="11"/>
  <c r="BV31" i="11"/>
  <c r="CD5" i="11"/>
  <c r="BT12" i="11"/>
  <c r="BT30" i="11"/>
  <c r="CD37" i="11"/>
  <c r="L28" i="3" s="1"/>
  <c r="BU37" i="11"/>
  <c r="C28" i="3" s="1"/>
  <c r="BU26" i="11"/>
  <c r="BU20" i="11"/>
  <c r="CD15" i="11"/>
  <c r="CJ12" i="11"/>
  <c r="BU10" i="11"/>
  <c r="BU8" i="11"/>
  <c r="CK7" i="11"/>
  <c r="CB6" i="11"/>
  <c r="CB30" i="11"/>
  <c r="CK37" i="11"/>
  <c r="S28" i="3" s="1"/>
  <c r="BT37" i="11"/>
  <c r="B28" i="3" s="1"/>
  <c r="CD26" i="11"/>
  <c r="BU22" i="11"/>
  <c r="BU14" i="11"/>
  <c r="CK13" i="11"/>
  <c r="BU9" i="11"/>
  <c r="CJ7" i="11"/>
  <c r="BU7" i="11"/>
  <c r="CI30" i="11"/>
  <c r="CA7" i="11"/>
  <c r="CA30" i="11"/>
  <c r="CJ37" i="11"/>
  <c r="R28" i="3" s="1"/>
  <c r="CK26" i="11"/>
  <c r="CK23" i="11"/>
  <c r="CD21" i="11"/>
  <c r="BU21" i="11"/>
  <c r="CD20" i="11"/>
  <c r="CJ13" i="11"/>
  <c r="BU12" i="11"/>
  <c r="CK11" i="11"/>
  <c r="CD10" i="11"/>
  <c r="CD8" i="11"/>
  <c r="BT7" i="11"/>
  <c r="CK6" i="11"/>
  <c r="CC8" i="11"/>
  <c r="CC30" i="11"/>
  <c r="CJ26" i="11"/>
  <c r="CK24" i="11"/>
  <c r="CJ23" i="11"/>
  <c r="CD22" i="11"/>
  <c r="CC21" i="11"/>
  <c r="BT21" i="11"/>
  <c r="CK15" i="11"/>
  <c r="CD14" i="11"/>
  <c r="CJ11" i="11"/>
  <c r="CD9" i="11"/>
  <c r="CJ6" i="11"/>
  <c r="BU6" i="11"/>
  <c r="CK5" i="11"/>
  <c r="CK8" i="11"/>
  <c r="CJ24" i="11"/>
  <c r="CK21" i="11"/>
  <c r="CJ15" i="11"/>
  <c r="CD12" i="11"/>
  <c r="CD7" i="11"/>
  <c r="CJ5" i="11"/>
  <c r="BU23" i="11"/>
  <c r="CK12" i="11"/>
  <c r="CD11" i="11"/>
  <c r="CJ8" i="11"/>
  <c r="CK22" i="11"/>
  <c r="CJ21" i="11"/>
  <c r="CJ20" i="11"/>
  <c r="BU11" i="11"/>
  <c r="CK10" i="11"/>
  <c r="BU5" i="11"/>
  <c r="CK9" i="11"/>
  <c r="CE7" i="11"/>
  <c r="CE30" i="11"/>
  <c r="CC24" i="11"/>
  <c r="BT24" i="11"/>
  <c r="CI5" i="11"/>
  <c r="CI9" i="11"/>
  <c r="CC37" i="11"/>
  <c r="K28" i="3" s="1"/>
  <c r="CB24" i="11"/>
  <c r="CB12" i="11"/>
  <c r="CC9" i="11"/>
  <c r="CI12" i="11"/>
  <c r="BT22" i="11"/>
  <c r="CI21" i="11"/>
  <c r="CC14" i="11"/>
  <c r="BT14" i="11"/>
  <c r="CC10" i="11"/>
  <c r="BT10" i="11"/>
  <c r="CB7" i="11"/>
  <c r="CB8" i="11"/>
  <c r="CI6" i="11"/>
  <c r="CC23" i="11"/>
  <c r="CC22" i="11"/>
  <c r="CB14" i="11"/>
  <c r="CB10" i="11"/>
  <c r="CC7" i="11"/>
  <c r="BT8" i="11"/>
  <c r="CI20" i="11"/>
  <c r="CI14" i="11"/>
  <c r="CB26" i="11"/>
  <c r="BT26" i="11"/>
  <c r="CB23" i="11"/>
  <c r="BT23" i="11"/>
  <c r="CC20" i="11"/>
  <c r="CC15" i="11"/>
  <c r="BT15" i="11"/>
  <c r="CC11" i="11"/>
  <c r="BT11" i="11"/>
  <c r="CI15" i="11"/>
  <c r="CI10" i="11"/>
  <c r="CB20" i="11"/>
  <c r="CB15" i="11"/>
  <c r="CB11" i="11"/>
  <c r="CC6" i="11"/>
  <c r="CC12" i="11"/>
  <c r="CB9" i="11"/>
  <c r="BQ7" i="10"/>
  <c r="T8" i="3"/>
  <c r="F8" i="3"/>
  <c r="D8" i="3"/>
  <c r="G8" i="3"/>
  <c r="P8" i="3"/>
  <c r="BQ24" i="11"/>
  <c r="CD24" i="11" s="1"/>
  <c r="BX35" i="11"/>
  <c r="F13" i="3" s="1"/>
  <c r="BQ10" i="11"/>
  <c r="CG10" i="11" s="1"/>
  <c r="BQ5" i="11"/>
  <c r="CG5" i="11" s="1"/>
  <c r="CL35" i="11"/>
  <c r="T13" i="3" s="1"/>
  <c r="BQ5" i="10"/>
  <c r="BQ9" i="10"/>
  <c r="F12" i="3"/>
  <c r="C12" i="3"/>
  <c r="CG17" i="9"/>
  <c r="BQ13" i="10"/>
  <c r="BQ5" i="9"/>
  <c r="BQ19" i="9"/>
  <c r="D26" i="3" s="1"/>
  <c r="CA10" i="9"/>
  <c r="CA19" i="9"/>
  <c r="N26" i="3" s="1"/>
  <c r="CD4" i="9"/>
  <c r="CD17" i="9" s="1"/>
  <c r="BO13" i="9"/>
  <c r="BO19" i="9"/>
  <c r="B26" i="3" s="1"/>
  <c r="BS17" i="9"/>
  <c r="F9" i="3" s="1"/>
  <c r="CC5" i="9"/>
  <c r="CC19" i="9"/>
  <c r="P26" i="3" s="1"/>
  <c r="BU4" i="9"/>
  <c r="BU19" i="9"/>
  <c r="H26" i="3" s="1"/>
  <c r="BT4" i="9"/>
  <c r="BT17" i="9" s="1"/>
  <c r="G9" i="3" s="1"/>
  <c r="BT19" i="9"/>
  <c r="G26" i="3" s="1"/>
  <c r="CC4" i="9"/>
  <c r="BO7" i="9"/>
  <c r="BO10" i="9"/>
  <c r="BQ10" i="9"/>
  <c r="BQ15" i="9"/>
  <c r="BZ5" i="9"/>
  <c r="BQ9" i="9"/>
  <c r="BQ8" i="9"/>
  <c r="BQ7" i="9"/>
  <c r="CA11" i="9"/>
  <c r="CA5" i="9"/>
  <c r="BR4" i="9"/>
  <c r="BR9" i="9"/>
  <c r="CA7" i="9"/>
  <c r="BR10" i="9"/>
  <c r="CA8" i="9"/>
  <c r="BR15" i="9"/>
  <c r="BR11" i="9"/>
  <c r="CA15" i="9"/>
  <c r="CA4" i="9"/>
  <c r="BL15" i="9"/>
  <c r="BY15" i="9" s="1"/>
  <c r="BR8" i="9"/>
  <c r="BP4" i="9"/>
  <c r="BP9" i="9"/>
  <c r="BP7" i="9"/>
  <c r="BX9" i="9"/>
  <c r="BQ13" i="9"/>
  <c r="BX15" i="9"/>
  <c r="BX8" i="9"/>
  <c r="C26" i="3"/>
  <c r="BX11" i="9"/>
  <c r="BX10" i="9"/>
  <c r="CF9" i="9"/>
  <c r="BX5" i="9"/>
  <c r="BP15" i="9"/>
  <c r="K26" i="3"/>
  <c r="BP14" i="9"/>
  <c r="BP13" i="9"/>
  <c r="BP8" i="9"/>
  <c r="BX7" i="9"/>
  <c r="BP5" i="9"/>
  <c r="S26" i="3"/>
  <c r="BX4" i="9"/>
  <c r="BL4" i="9"/>
  <c r="CB4" i="9" s="1"/>
  <c r="BL8" i="9"/>
  <c r="BW8" i="9" s="1"/>
  <c r="T9" i="3"/>
  <c r="I8" i="3"/>
  <c r="Q12" i="3"/>
  <c r="BQ12" i="11"/>
  <c r="CG12" i="11" s="1"/>
  <c r="B8" i="3"/>
  <c r="BQ7" i="11"/>
  <c r="CG7" i="11" s="1"/>
  <c r="BQ11" i="10"/>
  <c r="BQ23" i="11"/>
  <c r="CD23" i="11" s="1"/>
  <c r="BQ13" i="11"/>
  <c r="CG13" i="11" s="1"/>
  <c r="BL10" i="9"/>
  <c r="BY10" i="9" s="1"/>
  <c r="C8" i="3"/>
  <c r="H12" i="3"/>
  <c r="K12" i="3"/>
  <c r="BQ22" i="11"/>
  <c r="CB22" i="11" s="1"/>
  <c r="BQ14" i="11"/>
  <c r="CG14" i="11" s="1"/>
  <c r="BQ6" i="11"/>
  <c r="CG6" i="11" s="1"/>
  <c r="BQ8" i="10"/>
  <c r="J12" i="3" s="1"/>
  <c r="Q8" i="3"/>
  <c r="BQ15" i="11"/>
  <c r="CG15" i="11" s="1"/>
  <c r="BQ9" i="11"/>
  <c r="CG9" i="11" s="1"/>
  <c r="BQ8" i="11"/>
  <c r="CG8" i="11" s="1"/>
  <c r="T12" i="3"/>
  <c r="BQ21" i="11"/>
  <c r="CB21" i="11" s="1"/>
  <c r="BQ20" i="11"/>
  <c r="CK20" i="11" s="1"/>
  <c r="BQ11" i="11"/>
  <c r="CG11" i="11" s="1"/>
  <c r="BL11" i="9"/>
  <c r="BQ11" i="9" s="1"/>
  <c r="G7" i="3"/>
  <c r="F7" i="3"/>
  <c r="BO4" i="6"/>
  <c r="BO21" i="6"/>
  <c r="BN22" i="6"/>
  <c r="BN21" i="6"/>
  <c r="BO7" i="6"/>
  <c r="BP7" i="6"/>
  <c r="BP21" i="6"/>
  <c r="BP22" i="6"/>
  <c r="BI22" i="6"/>
  <c r="BI21" i="6"/>
  <c r="BA22" i="6"/>
  <c r="BA21" i="6"/>
  <c r="AZ21" i="6"/>
  <c r="AZ22" i="6"/>
  <c r="BN5" i="6"/>
  <c r="BO24" i="6"/>
  <c r="R23" i="3" s="1"/>
  <c r="BI4" i="6"/>
  <c r="BM22" i="6"/>
  <c r="BM21" i="6"/>
  <c r="BG18" i="6"/>
  <c r="BG21" i="6"/>
  <c r="BG22" i="6"/>
  <c r="AY4" i="6"/>
  <c r="BH21" i="6"/>
  <c r="BH22" i="6"/>
  <c r="BH19" i="6"/>
  <c r="BH6" i="6"/>
  <c r="AZ24" i="6"/>
  <c r="C23" i="3" s="1"/>
  <c r="BO5" i="6"/>
  <c r="BL22" i="6"/>
  <c r="BL21" i="6"/>
  <c r="BF21" i="6"/>
  <c r="BF22" i="6"/>
  <c r="BN7" i="6"/>
  <c r="AZ19" i="6"/>
  <c r="BK5" i="6"/>
  <c r="BK22" i="6"/>
  <c r="BK21" i="6"/>
  <c r="BE22" i="6"/>
  <c r="BE21" i="6"/>
  <c r="BO19" i="6"/>
  <c r="AZ18" i="6"/>
  <c r="BJ7" i="6"/>
  <c r="BJ21" i="6"/>
  <c r="BD7" i="6"/>
  <c r="BD22" i="6"/>
  <c r="BD21" i="6"/>
  <c r="BH24" i="6"/>
  <c r="K23" i="3" s="1"/>
  <c r="BI6" i="6"/>
  <c r="BB17" i="6"/>
  <c r="BB22" i="6"/>
  <c r="BB21" i="6"/>
  <c r="BJ22" i="6"/>
  <c r="U27" i="3"/>
  <c r="J30" i="5"/>
  <c r="C4" i="3" s="1"/>
  <c r="P26" i="5"/>
  <c r="P16" i="5"/>
  <c r="V10" i="5"/>
  <c r="P18" i="5"/>
  <c r="V21" i="5"/>
  <c r="V18" i="5"/>
  <c r="P15" i="5"/>
  <c r="P5" i="5"/>
  <c r="P14" i="5"/>
  <c r="V24" i="5"/>
  <c r="V19" i="5"/>
  <c r="V15" i="5"/>
  <c r="V12" i="5"/>
  <c r="V8" i="5"/>
  <c r="U29" i="4"/>
  <c r="BN10" i="6"/>
  <c r="BN14" i="6"/>
  <c r="BN9" i="6"/>
  <c r="BN13" i="6"/>
  <c r="BN8" i="6"/>
  <c r="BN12" i="6"/>
  <c r="BN11" i="6"/>
  <c r="BN15" i="6"/>
  <c r="BN6" i="6"/>
  <c r="BN19" i="6"/>
  <c r="BN4" i="6"/>
  <c r="BN18" i="6"/>
  <c r="BN17" i="6"/>
  <c r="BN24" i="6"/>
  <c r="Q23" i="3" s="1"/>
  <c r="Q29" i="3" s="1"/>
  <c r="P10" i="5"/>
  <c r="V26" i="5"/>
  <c r="P11" i="5"/>
  <c r="V25" i="5"/>
  <c r="Z23" i="5"/>
  <c r="Z20" i="5"/>
  <c r="V16" i="5"/>
  <c r="Q14" i="5"/>
  <c r="Z9" i="5"/>
  <c r="V6" i="5"/>
  <c r="K5" i="5"/>
  <c r="K30" i="5" s="1"/>
  <c r="D4" i="3" s="1"/>
  <c r="BQ26" i="11"/>
  <c r="CC26" i="11" s="1"/>
  <c r="P7" i="3"/>
  <c r="Q21" i="5"/>
  <c r="W16" i="5"/>
  <c r="P27" i="5"/>
  <c r="W11" i="5"/>
  <c r="W30" i="5" s="1"/>
  <c r="P4" i="3" s="1"/>
  <c r="P23" i="5"/>
  <c r="P6" i="5"/>
  <c r="V14" i="5"/>
  <c r="Q6" i="5"/>
  <c r="W13" i="5"/>
  <c r="W21" i="5"/>
  <c r="W28" i="5"/>
  <c r="S27" i="5"/>
  <c r="K26" i="5"/>
  <c r="U25" i="5"/>
  <c r="K25" i="5"/>
  <c r="S24" i="5"/>
  <c r="V23" i="5"/>
  <c r="K22" i="5"/>
  <c r="P21" i="5"/>
  <c r="K20" i="5"/>
  <c r="Q18" i="5"/>
  <c r="Z17" i="5"/>
  <c r="U16" i="5"/>
  <c r="Q13" i="5"/>
  <c r="S12" i="5"/>
  <c r="V9" i="5"/>
  <c r="V30" i="5" s="1"/>
  <c r="O4" i="3" s="1"/>
  <c r="K9" i="5"/>
  <c r="S8" i="5"/>
  <c r="V5" i="5"/>
  <c r="H24" i="3"/>
  <c r="P4" i="5"/>
  <c r="R7" i="3"/>
  <c r="P12" i="5"/>
  <c r="P7" i="5"/>
  <c r="V11" i="5"/>
  <c r="V28" i="5"/>
  <c r="Q27" i="5"/>
  <c r="W26" i="5"/>
  <c r="Q24" i="5"/>
  <c r="V20" i="5"/>
  <c r="P13" i="5"/>
  <c r="Q11" i="5"/>
  <c r="P28" i="5"/>
  <c r="Z22" i="5"/>
  <c r="P17" i="5"/>
  <c r="N14" i="5"/>
  <c r="Z7" i="5"/>
  <c r="Z30" i="5" s="1"/>
  <c r="S4" i="3" s="1"/>
  <c r="U28" i="5"/>
  <c r="N27" i="5"/>
  <c r="S25" i="5"/>
  <c r="N24" i="5"/>
  <c r="S23" i="5"/>
  <c r="V22" i="5"/>
  <c r="N21" i="5"/>
  <c r="U20" i="5"/>
  <c r="U30" i="5" s="1"/>
  <c r="N4" i="3" s="1"/>
  <c r="V17" i="5"/>
  <c r="S16" i="5"/>
  <c r="Z15" i="5"/>
  <c r="N13" i="5"/>
  <c r="K12" i="5"/>
  <c r="N11" i="5"/>
  <c r="Q10" i="5"/>
  <c r="Q8" i="5"/>
  <c r="Q30" i="5" s="1"/>
  <c r="J4" i="3" s="1"/>
  <c r="V7" i="5"/>
  <c r="K7" i="5"/>
  <c r="N6" i="5"/>
  <c r="S5" i="5"/>
  <c r="S30" i="5" s="1"/>
  <c r="L4" i="3" s="1"/>
  <c r="I7" i="3"/>
  <c r="P25" i="5"/>
  <c r="P22" i="5"/>
  <c r="Z18" i="5"/>
  <c r="W17" i="5"/>
  <c r="Q12" i="5"/>
  <c r="W18" i="5"/>
  <c r="Z27" i="5"/>
  <c r="N12" i="5"/>
  <c r="P8" i="5"/>
  <c r="S26" i="5"/>
  <c r="R25" i="5"/>
  <c r="Z24" i="5"/>
  <c r="L24" i="5"/>
  <c r="R23" i="5"/>
  <c r="U22" i="5"/>
  <c r="Z21" i="5"/>
  <c r="S20" i="5"/>
  <c r="Q19" i="5"/>
  <c r="L18" i="5"/>
  <c r="L30" i="5" s="1"/>
  <c r="E4" i="3" s="1"/>
  <c r="Q16" i="5"/>
  <c r="Q15" i="5"/>
  <c r="K13" i="5"/>
  <c r="K11" i="5"/>
  <c r="N8" i="5"/>
  <c r="R5" i="5"/>
  <c r="R30" i="5" s="1"/>
  <c r="K4" i="3" s="1"/>
  <c r="U25" i="3"/>
  <c r="Q7" i="3"/>
  <c r="BK19" i="6"/>
  <c r="BO17" i="6"/>
  <c r="BO6" i="6"/>
  <c r="BM10" i="6"/>
  <c r="BM14" i="6"/>
  <c r="BM9" i="6"/>
  <c r="BM13" i="6"/>
  <c r="BM8" i="6"/>
  <c r="BM12" i="6"/>
  <c r="BM11" i="6"/>
  <c r="BM15" i="6"/>
  <c r="BH8" i="6"/>
  <c r="BH11" i="6"/>
  <c r="BH15" i="6"/>
  <c r="BH10" i="6"/>
  <c r="BH14" i="6"/>
  <c r="BH9" i="6"/>
  <c r="BH13" i="6"/>
  <c r="BH12" i="6"/>
  <c r="AZ8" i="6"/>
  <c r="AZ12" i="6"/>
  <c r="AZ11" i="6"/>
  <c r="AZ15" i="6"/>
  <c r="AZ10" i="6"/>
  <c r="AZ14" i="6"/>
  <c r="AZ9" i="6"/>
  <c r="AZ13" i="6"/>
  <c r="BT5" i="11"/>
  <c r="BL9" i="6"/>
  <c r="BL13" i="6"/>
  <c r="BL8" i="6"/>
  <c r="BL12" i="6"/>
  <c r="BL11" i="6"/>
  <c r="BL15" i="6"/>
  <c r="BL10" i="6"/>
  <c r="BL14" i="6"/>
  <c r="BG10" i="6"/>
  <c r="BG9" i="6"/>
  <c r="BG8" i="6"/>
  <c r="CF5" i="9"/>
  <c r="CF10" i="9"/>
  <c r="CF7" i="9"/>
  <c r="CF8" i="9"/>
  <c r="CF15" i="9"/>
  <c r="D7" i="3"/>
  <c r="J7" i="3"/>
  <c r="N29" i="3"/>
  <c r="D29" i="3"/>
  <c r="BG19" i="6"/>
  <c r="BO18" i="6"/>
  <c r="BD18" i="6"/>
  <c r="BL17" i="6"/>
  <c r="BG7" i="6"/>
  <c r="BK6" i="6"/>
  <c r="BF11" i="6"/>
  <c r="BF15" i="6"/>
  <c r="BF10" i="6"/>
  <c r="BF14" i="6"/>
  <c r="BF9" i="6"/>
  <c r="BF13" i="6"/>
  <c r="BF8" i="6"/>
  <c r="BF12" i="6"/>
  <c r="BQ6" i="10"/>
  <c r="E24" i="3"/>
  <c r="BG6" i="6"/>
  <c r="BG5" i="6"/>
  <c r="BK9" i="6"/>
  <c r="BK13" i="6"/>
  <c r="BK8" i="6"/>
  <c r="BK12" i="6"/>
  <c r="BK11" i="6"/>
  <c r="BK15" i="6"/>
  <c r="BK10" i="6"/>
  <c r="BK14" i="6"/>
  <c r="BE10" i="6"/>
  <c r="BE14" i="6"/>
  <c r="BE9" i="6"/>
  <c r="BE13" i="6"/>
  <c r="BE8" i="6"/>
  <c r="BE12" i="6"/>
  <c r="BE11" i="6"/>
  <c r="BE15" i="6"/>
  <c r="BQ10" i="10"/>
  <c r="BL18" i="6"/>
  <c r="BP11" i="6"/>
  <c r="BP15" i="6"/>
  <c r="BP10" i="6"/>
  <c r="BP14" i="6"/>
  <c r="BP9" i="6"/>
  <c r="BP13" i="6"/>
  <c r="BP8" i="6"/>
  <c r="BP12" i="6"/>
  <c r="BJ12" i="6"/>
  <c r="BJ11" i="6"/>
  <c r="BJ15" i="6"/>
  <c r="BJ10" i="6"/>
  <c r="BJ14" i="6"/>
  <c r="BJ9" i="6"/>
  <c r="BJ13" i="6"/>
  <c r="BD14" i="6"/>
  <c r="BD9" i="6"/>
  <c r="BD13" i="6"/>
  <c r="BD8" i="6"/>
  <c r="BD12" i="6"/>
  <c r="BD11" i="6"/>
  <c r="BD15" i="6"/>
  <c r="BD10" i="6"/>
  <c r="BT9" i="11"/>
  <c r="BV7" i="11"/>
  <c r="BT6" i="11"/>
  <c r="BL7" i="9"/>
  <c r="BZ7" i="9" s="1"/>
  <c r="BL5" i="9"/>
  <c r="CB5" i="9" s="1"/>
  <c r="T29" i="3"/>
  <c r="BG24" i="6"/>
  <c r="J23" i="3" s="1"/>
  <c r="J29" i="3" s="1"/>
  <c r="BG4" i="6"/>
  <c r="BB9" i="6"/>
  <c r="BB13" i="6"/>
  <c r="BB8" i="6"/>
  <c r="BB12" i="6"/>
  <c r="BB11" i="6"/>
  <c r="BB15" i="6"/>
  <c r="BB10" i="6"/>
  <c r="BB14" i="6"/>
  <c r="L7" i="3"/>
  <c r="S7" i="3"/>
  <c r="BP24" i="6"/>
  <c r="S23" i="3" s="1"/>
  <c r="S29" i="3" s="1"/>
  <c r="BF24" i="6"/>
  <c r="I23" i="3" s="1"/>
  <c r="BB19" i="6"/>
  <c r="BH17" i="6"/>
  <c r="BL7" i="6"/>
  <c r="AZ7" i="6"/>
  <c r="BB5" i="6"/>
  <c r="BF4" i="6"/>
  <c r="BI12" i="6"/>
  <c r="BI8" i="6"/>
  <c r="BI11" i="6"/>
  <c r="BI15" i="6"/>
  <c r="BI10" i="6"/>
  <c r="BI14" i="6"/>
  <c r="BI9" i="6"/>
  <c r="BI13" i="6"/>
  <c r="BA13" i="6"/>
  <c r="BA8" i="6"/>
  <c r="BA12" i="6"/>
  <c r="BA11" i="6"/>
  <c r="BA15" i="6"/>
  <c r="BA14" i="6"/>
  <c r="CF11" i="9"/>
  <c r="CF4" i="9"/>
  <c r="BL9" i="9"/>
  <c r="BZ8" i="9"/>
  <c r="BZ11" i="9"/>
  <c r="BZ15" i="9"/>
  <c r="M26" i="3"/>
  <c r="M29" i="3" s="1"/>
  <c r="BZ4" i="9"/>
  <c r="BZ10" i="9"/>
  <c r="BZ9" i="9"/>
  <c r="BR7" i="9"/>
  <c r="E26" i="3"/>
  <c r="BR5" i="9"/>
  <c r="CB10" i="9"/>
  <c r="BV8" i="9"/>
  <c r="BV7" i="9"/>
  <c r="BV15" i="9"/>
  <c r="BV11" i="9"/>
  <c r="BV4" i="9"/>
  <c r="BV10" i="9"/>
  <c r="BQ4" i="9"/>
  <c r="BV5" i="9"/>
  <c r="BU5" i="9"/>
  <c r="AV10" i="6"/>
  <c r="BA10" i="6" s="1"/>
  <c r="AV6" i="6"/>
  <c r="BB6" i="6" s="1"/>
  <c r="AV19" i="6"/>
  <c r="R29" i="3"/>
  <c r="AV7" i="6"/>
  <c r="BF7" i="6" s="1"/>
  <c r="AV17" i="6"/>
  <c r="AV15" i="6"/>
  <c r="BG15" i="6" s="1"/>
  <c r="BB7" i="6"/>
  <c r="AV5" i="6"/>
  <c r="BL5" i="6" s="1"/>
  <c r="AV9" i="6"/>
  <c r="BA9" i="6" s="1"/>
  <c r="AV14" i="6"/>
  <c r="BG14" i="6" s="1"/>
  <c r="AV12" i="6"/>
  <c r="BG12" i="6" s="1"/>
  <c r="AV13" i="6"/>
  <c r="BG13" i="6" s="1"/>
  <c r="AV4" i="6"/>
  <c r="BL4" i="6" s="1"/>
  <c r="AV18" i="6"/>
  <c r="T6" i="3"/>
  <c r="T10" i="3" s="1"/>
  <c r="T16" i="3" s="1"/>
  <c r="T69" i="3" s="1"/>
  <c r="B6" i="3"/>
  <c r="K29" i="3"/>
  <c r="F29" i="3"/>
  <c r="AV11" i="6"/>
  <c r="BG11" i="6" s="1"/>
  <c r="L6" i="3"/>
  <c r="AV8" i="6"/>
  <c r="BJ8" i="6" s="1"/>
  <c r="F6" i="3"/>
  <c r="R6" i="3"/>
  <c r="C29" i="3"/>
  <c r="P29" i="3"/>
  <c r="H29" i="3"/>
  <c r="O29" i="3"/>
  <c r="G29" i="3"/>
  <c r="L29" i="3"/>
  <c r="B29" i="3"/>
  <c r="U24" i="3"/>
  <c r="BY17" i="9" l="1"/>
  <c r="B12" i="3"/>
  <c r="BY35" i="11"/>
  <c r="G13" i="3" s="1"/>
  <c r="BZ35" i="11"/>
  <c r="H13" i="3" s="1"/>
  <c r="H14" i="3" s="1"/>
  <c r="CH35" i="11"/>
  <c r="P13" i="3" s="1"/>
  <c r="CJ35" i="11"/>
  <c r="R13" i="3" s="1"/>
  <c r="BU35" i="11"/>
  <c r="C13" i="3" s="1"/>
  <c r="C14" i="3" s="1"/>
  <c r="CA35" i="11"/>
  <c r="I13" i="3" s="1"/>
  <c r="U28" i="3"/>
  <c r="CE35" i="11"/>
  <c r="M13" i="3" s="1"/>
  <c r="BT20" i="11"/>
  <c r="BT35" i="11" s="1"/>
  <c r="B13" i="3" s="1"/>
  <c r="CI35" i="11"/>
  <c r="Q13" i="3" s="1"/>
  <c r="Q14" i="3" s="1"/>
  <c r="CC35" i="11"/>
  <c r="K13" i="3" s="1"/>
  <c r="K14" i="3" s="1"/>
  <c r="F14" i="3"/>
  <c r="T14" i="3"/>
  <c r="R12" i="3"/>
  <c r="K8" i="3"/>
  <c r="I12" i="3"/>
  <c r="BV35" i="11"/>
  <c r="D13" i="3" s="1"/>
  <c r="CK35" i="11"/>
  <c r="S13" i="3" s="1"/>
  <c r="BO17" i="9"/>
  <c r="B9" i="3" s="1"/>
  <c r="CC17" i="9"/>
  <c r="P9" i="3" s="1"/>
  <c r="CG35" i="11"/>
  <c r="O13" i="3" s="1"/>
  <c r="CB35" i="11"/>
  <c r="J13" i="3" s="1"/>
  <c r="J14" i="3" s="1"/>
  <c r="CF35" i="11"/>
  <c r="N13" i="3" s="1"/>
  <c r="CD35" i="11"/>
  <c r="L13" i="3" s="1"/>
  <c r="BW35" i="11"/>
  <c r="E13" i="3" s="1"/>
  <c r="K6" i="3"/>
  <c r="J8" i="3"/>
  <c r="BQ17" i="9"/>
  <c r="D9" i="3" s="1"/>
  <c r="CF17" i="9"/>
  <c r="S9" i="3" s="1"/>
  <c r="BX17" i="9"/>
  <c r="K9" i="3" s="1"/>
  <c r="BR17" i="9"/>
  <c r="E9" i="3" s="1"/>
  <c r="BV17" i="9"/>
  <c r="I9" i="3" s="1"/>
  <c r="BZ17" i="9"/>
  <c r="M9" i="3" s="1"/>
  <c r="BU17" i="9"/>
  <c r="H9" i="3" s="1"/>
  <c r="CB17" i="9"/>
  <c r="O9" i="3" s="1"/>
  <c r="CA9" i="9"/>
  <c r="BW9" i="9"/>
  <c r="Q6" i="3"/>
  <c r="N12" i="3"/>
  <c r="F10" i="3"/>
  <c r="F16" i="3" s="1"/>
  <c r="F69" i="3" s="1"/>
  <c r="H7" i="3"/>
  <c r="B7" i="3"/>
  <c r="B10" i="3" s="1"/>
  <c r="N7" i="3"/>
  <c r="M7" i="3"/>
  <c r="E7" i="3"/>
  <c r="K7" i="3"/>
  <c r="O7" i="3"/>
  <c r="C6" i="3"/>
  <c r="G6" i="3"/>
  <c r="G10" i="3" s="1"/>
  <c r="H6" i="3"/>
  <c r="U23" i="3"/>
  <c r="L12" i="3"/>
  <c r="L8" i="3"/>
  <c r="L10" i="3" s="1"/>
  <c r="L16" i="3" s="1"/>
  <c r="L69" i="3" s="1"/>
  <c r="E12" i="3"/>
  <c r="E8" i="3"/>
  <c r="I29" i="3"/>
  <c r="S8" i="3"/>
  <c r="O12" i="3"/>
  <c r="D12" i="3"/>
  <c r="U26" i="3"/>
  <c r="E29" i="3"/>
  <c r="P12" i="3"/>
  <c r="G12" i="3"/>
  <c r="O8" i="3"/>
  <c r="N30" i="5"/>
  <c r="G4" i="3" s="1"/>
  <c r="M8" i="3"/>
  <c r="N8" i="3"/>
  <c r="R8" i="3"/>
  <c r="R10" i="3" s="1"/>
  <c r="R16" i="3" s="1"/>
  <c r="Q9" i="3"/>
  <c r="M12" i="3"/>
  <c r="L9" i="3"/>
  <c r="P30" i="5"/>
  <c r="I4" i="3" s="1"/>
  <c r="BF6" i="6"/>
  <c r="S12" i="3"/>
  <c r="C7" i="3"/>
  <c r="I6" i="3"/>
  <c r="I10" i="3" s="1"/>
  <c r="I16" i="3" s="1"/>
  <c r="I4" i="2" s="1"/>
  <c r="I6" i="2" s="1"/>
  <c r="O6" i="3"/>
  <c r="S6" i="3"/>
  <c r="T4" i="2"/>
  <c r="T6" i="2" s="1"/>
  <c r="D6" i="3"/>
  <c r="D10" i="3" s="1"/>
  <c r="E6" i="3"/>
  <c r="E10" i="3" s="1"/>
  <c r="E16" i="3" s="1"/>
  <c r="E69" i="3" s="1"/>
  <c r="P6" i="3"/>
  <c r="P10" i="3" s="1"/>
  <c r="P16" i="3" s="1"/>
  <c r="P4" i="2" s="1"/>
  <c r="P6" i="2" s="1"/>
  <c r="J6" i="3"/>
  <c r="J10" i="3" s="1"/>
  <c r="J16" i="3" s="1"/>
  <c r="J69" i="3" s="1"/>
  <c r="M6" i="3"/>
  <c r="N6" i="3"/>
  <c r="N10" i="3" s="1"/>
  <c r="N16" i="3" s="1"/>
  <c r="N69" i="3" s="1"/>
  <c r="U29" i="3"/>
  <c r="B14" i="3" l="1"/>
  <c r="N14" i="3"/>
  <c r="G14" i="3"/>
  <c r="P14" i="3"/>
  <c r="R14" i="3"/>
  <c r="I14" i="3"/>
  <c r="M14" i="3"/>
  <c r="O14" i="3"/>
  <c r="S14" i="3"/>
  <c r="L14" i="3"/>
  <c r="D14" i="3"/>
  <c r="C10" i="3"/>
  <c r="C16" i="3" s="1"/>
  <c r="C69" i="3" s="1"/>
  <c r="E14" i="3"/>
  <c r="K10" i="3"/>
  <c r="K16" i="3" s="1"/>
  <c r="K69" i="3" s="1"/>
  <c r="BW17" i="9"/>
  <c r="J9" i="3" s="1"/>
  <c r="CA17" i="9"/>
  <c r="N9" i="3" s="1"/>
  <c r="G16" i="3"/>
  <c r="G69" i="3" s="1"/>
  <c r="H10" i="3"/>
  <c r="H16" i="3" s="1"/>
  <c r="H69" i="3" s="1"/>
  <c r="Q10" i="3"/>
  <c r="Q16" i="3" s="1"/>
  <c r="Q69" i="3" s="1"/>
  <c r="M10" i="3"/>
  <c r="M16" i="3" s="1"/>
  <c r="M4" i="2" s="1"/>
  <c r="M6" i="2" s="1"/>
  <c r="O10" i="3"/>
  <c r="O16" i="3" s="1"/>
  <c r="O69" i="3" s="1"/>
  <c r="R69" i="3"/>
  <c r="R4" i="2"/>
  <c r="R6" i="2" s="1"/>
  <c r="S10" i="3"/>
  <c r="S16" i="3" s="1"/>
  <c r="S69" i="3" s="1"/>
  <c r="B16" i="3"/>
  <c r="B69" i="3" s="1"/>
  <c r="D16" i="3"/>
  <c r="D69" i="3" s="1"/>
  <c r="I69" i="3"/>
  <c r="P69" i="3"/>
  <c r="H4" i="2" l="1"/>
  <c r="H6" i="2" s="1"/>
  <c r="M69" i="3"/>
  <c r="S4" i="2"/>
  <c r="S6" i="2" s="1"/>
</calcChain>
</file>

<file path=xl/sharedStrings.xml><?xml version="1.0" encoding="utf-8"?>
<sst xmlns="http://schemas.openxmlformats.org/spreadsheetml/2006/main" count="2356" uniqueCount="260">
  <si>
    <t>OFFICIELS</t>
  </si>
  <si>
    <t>DIRECTEUR DE REUNION</t>
  </si>
  <si>
    <t>JUGE ARBITRE</t>
  </si>
  <si>
    <t>STARTER</t>
  </si>
  <si>
    <t>JUGE D'ARRIVEE</t>
  </si>
  <si>
    <t>RENAUDIN PHILIPPE</t>
  </si>
  <si>
    <t>POIDS</t>
  </si>
  <si>
    <t>PERCHE</t>
  </si>
  <si>
    <t>CLASSEMENT GENERAL</t>
  </si>
  <si>
    <t>ABDO</t>
  </si>
  <si>
    <t>ACB</t>
  </si>
  <si>
    <t>ASGB</t>
  </si>
  <si>
    <t>BMSA</t>
  </si>
  <si>
    <t>CAR</t>
  </si>
  <si>
    <t>CMA</t>
  </si>
  <si>
    <t>ACMA</t>
  </si>
  <si>
    <t>COMA</t>
  </si>
  <si>
    <t>CSB</t>
  </si>
  <si>
    <t>ESV</t>
  </si>
  <si>
    <t>ESCXV</t>
  </si>
  <si>
    <t>ESS</t>
  </si>
  <si>
    <t>NLSA</t>
  </si>
  <si>
    <t>SDUS</t>
  </si>
  <si>
    <t>TAC</t>
  </si>
  <si>
    <t>MASC</t>
  </si>
  <si>
    <t>USI</t>
  </si>
  <si>
    <t>USMA</t>
  </si>
  <si>
    <t>US MERY</t>
  </si>
  <si>
    <t>1er Tour</t>
  </si>
  <si>
    <t>2ème Tour</t>
  </si>
  <si>
    <t>Total</t>
  </si>
  <si>
    <t>Place</t>
  </si>
  <si>
    <t>NOMBRE DE PARTICIPANTS SUR LES DEUX TOURS</t>
  </si>
  <si>
    <t>TOTAL</t>
  </si>
  <si>
    <t>Minimes F</t>
  </si>
  <si>
    <t>Minimes M</t>
  </si>
  <si>
    <t>Cadettes</t>
  </si>
  <si>
    <t>Cadets</t>
  </si>
  <si>
    <t>Femmes</t>
  </si>
  <si>
    <t>Hommes</t>
  </si>
  <si>
    <t>CLASSEMENT 1er TOUR</t>
  </si>
  <si>
    <t>VMA</t>
  </si>
  <si>
    <t xml:space="preserve"> n</t>
  </si>
  <si>
    <t>Relais</t>
  </si>
  <si>
    <t>S/Total</t>
  </si>
  <si>
    <t xml:space="preserve">total 1er tour </t>
  </si>
  <si>
    <t>PLACES</t>
  </si>
  <si>
    <t>NOMBRE DE PARTICIPANTS</t>
  </si>
  <si>
    <t>CLASSEMENT 2ème TOUR</t>
  </si>
  <si>
    <t>Points</t>
  </si>
  <si>
    <t>Placce</t>
  </si>
  <si>
    <t>4 ex</t>
  </si>
  <si>
    <t xml:space="preserve">total 2ème tour </t>
  </si>
  <si>
    <t>RELAIS</t>
  </si>
  <si>
    <t>CAT</t>
  </si>
  <si>
    <t>VILLE</t>
  </si>
  <si>
    <t>CLUB</t>
  </si>
  <si>
    <t>PERF</t>
  </si>
  <si>
    <t>PLACE</t>
  </si>
  <si>
    <t>PTS</t>
  </si>
  <si>
    <t>MS</t>
  </si>
  <si>
    <t>MINIME</t>
  </si>
  <si>
    <t>4X1 TOUR</t>
  </si>
  <si>
    <t>TREMBLAY</t>
  </si>
  <si>
    <t>BAGNOLET</t>
  </si>
  <si>
    <t>ST DENIS</t>
  </si>
  <si>
    <t>BLANC MESNIL</t>
  </si>
  <si>
    <t>NOISY LE SEC</t>
  </si>
  <si>
    <t>BRETIGNY</t>
  </si>
  <si>
    <t>BOBIGNY</t>
  </si>
  <si>
    <t>SENIOR</t>
  </si>
  <si>
    <t>6X1 TOUR</t>
  </si>
  <si>
    <t>SAINT OUEN</t>
  </si>
  <si>
    <t>Pts</t>
  </si>
  <si>
    <t>MINIMES FILLES</t>
  </si>
  <si>
    <t>NOM</t>
  </si>
  <si>
    <t>60 m</t>
  </si>
  <si>
    <t>80 m</t>
  </si>
  <si>
    <t>150 m</t>
  </si>
  <si>
    <t>300 m</t>
  </si>
  <si>
    <t>50 haies</t>
  </si>
  <si>
    <t>60 haies</t>
  </si>
  <si>
    <t>80 m haies</t>
  </si>
  <si>
    <t>500 m</t>
  </si>
  <si>
    <t>1000 m</t>
  </si>
  <si>
    <t>2000 m</t>
  </si>
  <si>
    <t>3000 m</t>
  </si>
  <si>
    <t>1 km marche</t>
  </si>
  <si>
    <t>2 km marche</t>
  </si>
  <si>
    <t>3 km marche</t>
  </si>
  <si>
    <t>Longueur</t>
  </si>
  <si>
    <t>Triple saut</t>
  </si>
  <si>
    <t>Hauteur</t>
  </si>
  <si>
    <t>Perche</t>
  </si>
  <si>
    <t>Poids 3 kg</t>
  </si>
  <si>
    <t>Disque</t>
  </si>
  <si>
    <t>Javelot 500 gr</t>
  </si>
  <si>
    <t>Marteau 3 kg</t>
  </si>
  <si>
    <t>Nombre</t>
  </si>
  <si>
    <t>USOB</t>
  </si>
  <si>
    <t>Perf.</t>
  </si>
  <si>
    <t>Epr.</t>
  </si>
  <si>
    <t>ULYSSE DAPHKARNY</t>
  </si>
  <si>
    <t>CANCAN PRISCILLA</t>
  </si>
  <si>
    <t>RENAUDIN MAIA</t>
  </si>
  <si>
    <t xml:space="preserve">DIABY CISSE </t>
  </si>
  <si>
    <t>Nombre Athlètes</t>
  </si>
  <si>
    <t>100 haies</t>
  </si>
  <si>
    <t>Javelot</t>
  </si>
  <si>
    <t>Marteau</t>
  </si>
  <si>
    <t>PELESTIN SULLYVAN</t>
  </si>
  <si>
    <t>HULIN DYLAN</t>
  </si>
  <si>
    <t>RENAUDIN TOM</t>
  </si>
  <si>
    <t>CMAA</t>
  </si>
  <si>
    <t>CADETTES</t>
  </si>
  <si>
    <t>100 m</t>
  </si>
  <si>
    <t>200 m</t>
  </si>
  <si>
    <t>400 m</t>
  </si>
  <si>
    <t>320 haies</t>
  </si>
  <si>
    <t>400 m haies</t>
  </si>
  <si>
    <t>800 m</t>
  </si>
  <si>
    <t>1500 m</t>
  </si>
  <si>
    <t>5000 m</t>
  </si>
  <si>
    <t>1500 steeple</t>
  </si>
  <si>
    <t>3000 steeple</t>
  </si>
  <si>
    <t>5 km marche</t>
  </si>
  <si>
    <t>SANGARE MALADO</t>
  </si>
  <si>
    <t>SENTUBERY JULIE</t>
  </si>
  <si>
    <t>SENTUBERY EMMA</t>
  </si>
  <si>
    <t>PELTAN ALIX</t>
  </si>
  <si>
    <t>FERET LEA</t>
  </si>
  <si>
    <t>CADETS</t>
  </si>
  <si>
    <t>50 m</t>
  </si>
  <si>
    <t>110 haies</t>
  </si>
  <si>
    <t>Poids 5 kg</t>
  </si>
  <si>
    <t>POINTS</t>
  </si>
  <si>
    <t>DIALLO ABDOURAMANE</t>
  </si>
  <si>
    <t>YDJEDD BILAL</t>
  </si>
  <si>
    <t>LAMOUR EMMANUEL</t>
  </si>
  <si>
    <t>NDIAYE BOUBOU</t>
  </si>
  <si>
    <t>DIABY YERA</t>
  </si>
  <si>
    <t>FEMININES</t>
  </si>
  <si>
    <t>Poids</t>
  </si>
  <si>
    <t>Kg</t>
  </si>
  <si>
    <t>KG</t>
  </si>
  <si>
    <t>V1</t>
  </si>
  <si>
    <t xml:space="preserve"> </t>
  </si>
  <si>
    <t>ULYSSE LINDSAY</t>
  </si>
  <si>
    <t>JF</t>
  </si>
  <si>
    <t>S1</t>
  </si>
  <si>
    <t>PELTAN ESTER</t>
  </si>
  <si>
    <t>GARATEA SUSANA</t>
  </si>
  <si>
    <t>EL-HABASSI DANYA</t>
  </si>
  <si>
    <t>MASCULINS</t>
  </si>
  <si>
    <t>CANCAN STEVE</t>
  </si>
  <si>
    <t>JM</t>
  </si>
  <si>
    <t>HERNANDEZ ROBERTO</t>
  </si>
  <si>
    <t>BARADJI BAMAN</t>
  </si>
  <si>
    <t>BARADJI MACIRE</t>
  </si>
  <si>
    <t>V2</t>
  </si>
  <si>
    <t>MLIMI HACHIM</t>
  </si>
  <si>
    <t>600 m</t>
  </si>
  <si>
    <t>500 marche</t>
  </si>
  <si>
    <t>600 marche</t>
  </si>
  <si>
    <t>Balles</t>
  </si>
  <si>
    <t>Anneau</t>
  </si>
  <si>
    <t>50 m H.</t>
  </si>
  <si>
    <t>120 m</t>
  </si>
  <si>
    <t>Ballonde</t>
  </si>
  <si>
    <t>LONGUEUR</t>
  </si>
  <si>
    <t>T.S.</t>
  </si>
  <si>
    <t>HAUTEUR</t>
  </si>
  <si>
    <t>DISQUE</t>
  </si>
  <si>
    <t>JAVELOT</t>
  </si>
  <si>
    <t>MARTEAU</t>
  </si>
  <si>
    <t>80 m H.</t>
  </si>
  <si>
    <t>5'30"1</t>
  </si>
  <si>
    <t xml:space="preserve">Marteau </t>
  </si>
  <si>
    <t>60 m H.</t>
  </si>
  <si>
    <t>250 m</t>
  </si>
  <si>
    <t>NP</t>
  </si>
  <si>
    <t>NC</t>
  </si>
  <si>
    <t>AB</t>
  </si>
  <si>
    <t>80 m H</t>
  </si>
  <si>
    <t>100 m H.</t>
  </si>
  <si>
    <t>250m</t>
  </si>
  <si>
    <t>320 m H</t>
  </si>
  <si>
    <t>400 m H</t>
  </si>
  <si>
    <t>110 m H.</t>
  </si>
  <si>
    <t>MEETING DE BRETIGNY ADULTES DU 01/06/19</t>
  </si>
  <si>
    <t>RONCIN PASCAL - CSB</t>
  </si>
  <si>
    <t>COLOMBI BRUNO - SDUS</t>
  </si>
  <si>
    <t>MUSSY DAISY - SDUS</t>
  </si>
  <si>
    <t>OURMIAH GUYLAINE - SDUS</t>
  </si>
  <si>
    <t>ULYSSE LINDSAY - SDUS</t>
  </si>
  <si>
    <t>DIABY CISSE - ASGB</t>
  </si>
  <si>
    <t>DUVAL MARIE COLOMBE - COMA</t>
  </si>
  <si>
    <t>BOLLINGER VINCENT - NLSA</t>
  </si>
  <si>
    <t>FERRAILLE CHRISTIAN - ESV</t>
  </si>
  <si>
    <t>SENTUBERY PHILIPPE - CSB</t>
  </si>
  <si>
    <t>CHRONOMETREUR</t>
  </si>
  <si>
    <t>GOURDON ALAIN - ESV</t>
  </si>
  <si>
    <t>PHOTO FINISH</t>
  </si>
  <si>
    <t>ANEMOMETRE</t>
  </si>
  <si>
    <t>KISUNGO CEDRIC - SDUS</t>
  </si>
  <si>
    <t>PELTAN CHRISTOPHE - CSB</t>
  </si>
  <si>
    <t>PELTAN ESTER - CSB</t>
  </si>
  <si>
    <t>RABET FOURNIER LAETITIA - CSB</t>
  </si>
  <si>
    <t>LEGRAND THEOPHILE - CSB</t>
  </si>
  <si>
    <t>SISSEKO BOUBACAR - SDUS</t>
  </si>
  <si>
    <t>RENAUDIN PHILIPPE - ASGB</t>
  </si>
  <si>
    <t>KULITZA CYRIL - CSB</t>
  </si>
  <si>
    <t>PELTAN ALIX - CSB</t>
  </si>
  <si>
    <t>LANGLOIS CLEMENCE</t>
  </si>
  <si>
    <t>MOORJEE KAINA</t>
  </si>
  <si>
    <t>MESSIAS PACHECO FLAVIE</t>
  </si>
  <si>
    <t>KATHARSA HIMAYA</t>
  </si>
  <si>
    <t>ALLONCLE MATHILDE</t>
  </si>
  <si>
    <t>PHAM NGOC ROMANE</t>
  </si>
  <si>
    <t>HORRA SHAHRAZADE</t>
  </si>
  <si>
    <t>SOUGA LAZZERO ELENA</t>
  </si>
  <si>
    <t>FINALE</t>
  </si>
  <si>
    <t>MINIMES GARCONS</t>
  </si>
  <si>
    <t>BARADJI MAMADY</t>
  </si>
  <si>
    <t>RENAUDIN LANCELOT</t>
  </si>
  <si>
    <t>CAMTOBION JAYSON</t>
  </si>
  <si>
    <t>MILITON PIERRE</t>
  </si>
  <si>
    <t>SELVARUBAN SUJEEBAN</t>
  </si>
  <si>
    <t>NICAISE LUCIE</t>
  </si>
  <si>
    <t>BACCOUCHE BESSEM</t>
  </si>
  <si>
    <t>HOUANOU SAMUEL</t>
  </si>
  <si>
    <t>MANKENDA FLORE - ASGB</t>
  </si>
  <si>
    <t>CADET MATHIEU</t>
  </si>
  <si>
    <t>FRANCOIS THOMAS</t>
  </si>
  <si>
    <t>S</t>
  </si>
  <si>
    <t>LENDO PIERRE</t>
  </si>
  <si>
    <t>LOUIS CALIXTE ARTHUR</t>
  </si>
  <si>
    <t>SISSOKO BOUBACAR</t>
  </si>
  <si>
    <t>NGUEKA STEPHANE JOEL</t>
  </si>
  <si>
    <t>MVUELA CHRISTIAN</t>
  </si>
  <si>
    <t>FELIP CEDRIC</t>
  </si>
  <si>
    <t>DA SILVA PHILIPPE</t>
  </si>
  <si>
    <t>LOUSTAU JEAN MICHEL</t>
  </si>
  <si>
    <t>CANTOBION PATRICK</t>
  </si>
  <si>
    <t>CANTOBION NELDY</t>
  </si>
  <si>
    <t>V</t>
  </si>
  <si>
    <t>MANKENDA FLORE</t>
  </si>
  <si>
    <t>KINGUE FRANCINE</t>
  </si>
  <si>
    <t>Ab</t>
  </si>
  <si>
    <t>MACE MELANIE</t>
  </si>
  <si>
    <t>KISUNGO CEDRIC</t>
  </si>
  <si>
    <t>DAVILLE DYLAN</t>
  </si>
  <si>
    <t>HADJI YACINE</t>
  </si>
  <si>
    <t>SENECHAL ADELE</t>
  </si>
  <si>
    <t>13"49</t>
  </si>
  <si>
    <t>50"65</t>
  </si>
  <si>
    <t>MASCREZ MEHDI</t>
  </si>
  <si>
    <t>5'15"38</t>
  </si>
  <si>
    <t>LIMAGE JESSY</t>
  </si>
  <si>
    <t>13"04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</si>
</sst>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\'00\&quot;0"/>
    <numFmt numFmtId="165" formatCode="d\ mmmm\ yyyy;@"/>
    <numFmt numFmtId="166" formatCode="0\&quot;0"/>
    <numFmt numFmtId="167" formatCode="0\,00"/>
    <numFmt numFmtId="168" formatCode="0\,0"/>
    <numFmt numFmtId="169" formatCode="0.0"/>
    <numFmt numFmtId="170" formatCode="0\'00\&quot;"/>
    <numFmt numFmtId="171" formatCode="0\'00\&quot;00"/>
    <numFmt numFmtId="172" formatCode="0\&quot;00"/>
  </numFmts>
  <fonts count="36" x14ac:knownFonts="1">
    <font>
      <sz val="12"/>
      <name val="Times New Roman"/>
      <family val="1"/>
    </font>
    <font>
      <sz val="10"/>
      <name val="Arial"/>
      <family val="2"/>
    </font>
    <font>
      <b/>
      <sz val="18"/>
      <color indexed="62"/>
      <name val="Cambria"/>
      <family val="2"/>
    </font>
    <font>
      <b/>
      <u/>
      <sz val="20"/>
      <color indexed="8"/>
      <name val="Calibri"/>
      <family val="2"/>
    </font>
    <font>
      <b/>
      <u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Times New Roman"/>
      <family val="1"/>
    </font>
    <font>
      <b/>
      <sz val="16"/>
      <name val="MS Sans Serif"/>
      <family val="2"/>
    </font>
    <font>
      <sz val="16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MS Sans Serif"/>
      <family val="2"/>
    </font>
    <font>
      <b/>
      <i/>
      <sz val="12"/>
      <name val="Times New Roman"/>
      <family val="1"/>
    </font>
    <font>
      <b/>
      <sz val="10"/>
      <name val="MS Sans Serif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color indexed="23"/>
      <name val="Times New Roman"/>
      <family val="1"/>
    </font>
    <font>
      <b/>
      <sz val="22"/>
      <name val="Times New Roman"/>
      <family val="1"/>
    </font>
    <font>
      <b/>
      <sz val="10"/>
      <name val="Calibri"/>
      <family val="2"/>
    </font>
    <font>
      <sz val="10"/>
      <color indexed="23"/>
      <name val="Calibri"/>
      <family val="2"/>
    </font>
    <font>
      <sz val="10"/>
      <name val="Calibri"/>
      <family val="2"/>
    </font>
    <font>
      <sz val="10"/>
      <name val="Arial Narrow"/>
      <family val="2"/>
    </font>
    <font>
      <sz val="11"/>
      <color indexed="55"/>
      <name val="Times New Roman"/>
      <family val="1"/>
    </font>
    <font>
      <sz val="10"/>
      <color indexed="55"/>
      <name val="Calibri"/>
      <family val="2"/>
    </font>
    <font>
      <b/>
      <sz val="11"/>
      <name val="Times New Roman"/>
      <family val="1"/>
    </font>
    <font>
      <sz val="10"/>
      <color indexed="48"/>
      <name val="Times New Roman"/>
      <family val="1"/>
    </font>
    <font>
      <b/>
      <sz val="10"/>
      <name val="Times New Roman"/>
      <family val="1"/>
    </font>
    <font>
      <b/>
      <sz val="10"/>
      <color indexed="48"/>
      <name val="Times New Roman"/>
      <family val="1"/>
    </font>
    <font>
      <sz val="10"/>
      <color indexed="48"/>
      <name val="Arial"/>
      <family val="2"/>
    </font>
    <font>
      <sz val="12"/>
      <color indexed="48"/>
      <name val="Times New Roman"/>
      <family val="1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sz val="10"/>
      <name val="Arial Narrow"/>
      <family val="2"/>
    </font>
    <font>
      <b/>
      <sz val="10"/>
      <color indexed="48"/>
      <name val="Arial Narrow"/>
      <family val="2"/>
    </font>
    <font>
      <sz val="10"/>
      <color indexed="4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4"/>
      </patternFill>
    </fill>
    <fill>
      <patternFill patternType="solid">
        <fgColor indexed="24"/>
        <bgColor indexed="55"/>
      </patternFill>
    </fill>
  </fills>
  <borders count="10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double">
        <color indexed="63"/>
      </bottom>
      <diagonal/>
    </border>
    <border>
      <left style="thin">
        <color indexed="63"/>
      </left>
      <right/>
      <top style="thin">
        <color indexed="63"/>
      </top>
      <bottom style="double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3"/>
      </top>
      <bottom/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/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63"/>
      </bottom>
      <diagonal/>
    </border>
    <border>
      <left style="thin">
        <color indexed="8"/>
      </left>
      <right style="medium">
        <color indexed="8"/>
      </right>
      <top/>
      <bottom style="medium">
        <color indexed="63"/>
      </bottom>
      <diagonal/>
    </border>
    <border>
      <left/>
      <right/>
      <top/>
      <bottom style="medium">
        <color indexed="63"/>
      </bottom>
      <diagonal/>
    </border>
    <border>
      <left style="medium">
        <color indexed="8"/>
      </left>
      <right style="thin">
        <color indexed="8"/>
      </right>
      <top/>
      <bottom style="medium">
        <color indexed="63"/>
      </bottom>
      <diagonal/>
    </border>
    <border>
      <left/>
      <right style="thin">
        <color indexed="8"/>
      </right>
      <top/>
      <bottom style="medium">
        <color indexed="63"/>
      </bottom>
      <diagonal/>
    </border>
    <border>
      <left style="thin">
        <color indexed="8"/>
      </left>
      <right style="thin">
        <color indexed="8"/>
      </right>
      <top/>
      <bottom style="medium">
        <color indexed="63"/>
      </bottom>
      <diagonal/>
    </border>
    <border>
      <left style="medium">
        <color indexed="8"/>
      </left>
      <right style="medium">
        <color indexed="8"/>
      </right>
      <top/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3"/>
      </bottom>
      <diagonal/>
    </border>
    <border>
      <left style="medium">
        <color indexed="63"/>
      </left>
      <right style="thin">
        <color indexed="8"/>
      </right>
      <top style="medium">
        <color indexed="63"/>
      </top>
      <bottom style="medium">
        <color indexed="63"/>
      </bottom>
      <diagonal/>
    </border>
    <border>
      <left style="thin">
        <color indexed="8"/>
      </left>
      <right style="medium">
        <color indexed="8"/>
      </right>
      <top style="medium">
        <color indexed="63"/>
      </top>
      <bottom style="medium">
        <color indexed="63"/>
      </bottom>
      <diagonal/>
    </border>
    <border>
      <left style="thin">
        <color indexed="8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 style="medium">
        <color indexed="8"/>
      </left>
      <right/>
      <top style="medium">
        <color indexed="63"/>
      </top>
      <bottom/>
      <diagonal/>
    </border>
    <border>
      <left/>
      <right style="thin">
        <color indexed="8"/>
      </right>
      <top style="medium">
        <color indexed="63"/>
      </top>
      <bottom/>
      <diagonal/>
    </border>
    <border>
      <left style="thin">
        <color indexed="8"/>
      </left>
      <right style="thin">
        <color indexed="8"/>
      </right>
      <top style="medium">
        <color indexed="63"/>
      </top>
      <bottom/>
      <diagonal/>
    </border>
    <border>
      <left style="medium">
        <color indexed="8"/>
      </left>
      <right style="thin">
        <color indexed="8"/>
      </right>
      <top style="medium">
        <color indexed="63"/>
      </top>
      <bottom/>
      <diagonal/>
    </border>
    <border>
      <left style="thin">
        <color indexed="8"/>
      </left>
      <right style="medium">
        <color indexed="8"/>
      </right>
      <top style="medium">
        <color indexed="63"/>
      </top>
      <bottom/>
      <diagonal/>
    </border>
    <border>
      <left/>
      <right style="thin">
        <color indexed="8"/>
      </right>
      <top style="medium">
        <color indexed="63"/>
      </top>
      <bottom style="medium">
        <color indexed="63"/>
      </bottom>
      <diagonal/>
    </border>
    <border>
      <left style="thin">
        <color indexed="8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49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6" fillId="0" borderId="2" xfId="0" applyFont="1" applyBorder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0" xfId="0" applyFont="1"/>
    <xf numFmtId="0" fontId="10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6" fillId="0" borderId="0" xfId="0" applyFont="1"/>
    <xf numFmtId="0" fontId="6" fillId="0" borderId="14" xfId="0" applyFont="1" applyBorder="1" applyAlignment="1">
      <alignment horizontal="right"/>
    </xf>
    <xf numFmtId="0" fontId="6" fillId="0" borderId="14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3" fillId="0" borderId="0" xfId="0" applyFont="1"/>
    <xf numFmtId="0" fontId="0" fillId="0" borderId="17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18" xfId="0" applyFont="1" applyFill="1" applyBorder="1" applyAlignment="1" applyProtection="1">
      <alignment horizontal="center" vertical="center"/>
    </xf>
    <xf numFmtId="0" fontId="6" fillId="0" borderId="21" xfId="0" applyFont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/>
    <xf numFmtId="0" fontId="14" fillId="0" borderId="0" xfId="0" applyFont="1" applyBorder="1" applyAlignment="1">
      <alignment horizontal="center"/>
    </xf>
    <xf numFmtId="0" fontId="15" fillId="0" borderId="0" xfId="0" applyFont="1"/>
    <xf numFmtId="0" fontId="6" fillId="0" borderId="18" xfId="0" applyFont="1" applyBorder="1" applyAlignment="1">
      <alignment horizontal="right"/>
    </xf>
    <xf numFmtId="0" fontId="6" fillId="0" borderId="1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23" xfId="0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Font="1" applyBorder="1"/>
    <xf numFmtId="0" fontId="0" fillId="0" borderId="22" xfId="0" applyFon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2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6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6" xfId="0" applyFont="1" applyBorder="1"/>
    <xf numFmtId="164" fontId="0" fillId="0" borderId="27" xfId="0" applyNumberFormat="1" applyBorder="1" applyAlignment="1">
      <alignment horizontal="center"/>
    </xf>
    <xf numFmtId="0" fontId="6" fillId="4" borderId="18" xfId="0" applyFont="1" applyFill="1" applyBorder="1" applyAlignment="1" applyProtection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66" fontId="16" fillId="0" borderId="0" xfId="0" applyNumberFormat="1" applyFont="1" applyFill="1" applyAlignment="1">
      <alignment horizontal="center" vertical="center"/>
    </xf>
    <xf numFmtId="164" fontId="16" fillId="0" borderId="0" xfId="0" applyNumberFormat="1" applyFont="1" applyFill="1" applyAlignment="1">
      <alignment horizontal="center" vertical="center"/>
    </xf>
    <xf numFmtId="167" fontId="16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20" fillId="0" borderId="28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9" fillId="4" borderId="2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9" fillId="4" borderId="29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0" borderId="0" xfId="0" applyFont="1" applyFill="1"/>
    <xf numFmtId="166" fontId="21" fillId="0" borderId="30" xfId="0" applyNumberFormat="1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/>
    </xf>
    <xf numFmtId="166" fontId="21" fillId="0" borderId="31" xfId="0" applyNumberFormat="1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166" fontId="21" fillId="0" borderId="33" xfId="0" applyNumberFormat="1" applyFont="1" applyFill="1" applyBorder="1" applyAlignment="1">
      <alignment horizontal="center" vertical="center"/>
    </xf>
    <xf numFmtId="0" fontId="21" fillId="0" borderId="34" xfId="0" applyFont="1" applyFill="1" applyBorder="1" applyAlignment="1">
      <alignment horizontal="center" vertical="center"/>
    </xf>
    <xf numFmtId="164" fontId="21" fillId="0" borderId="35" xfId="0" applyNumberFormat="1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164" fontId="21" fillId="0" borderId="36" xfId="0" applyNumberFormat="1" applyFont="1" applyFill="1" applyBorder="1" applyAlignment="1">
      <alignment horizontal="center" vertical="center"/>
    </xf>
    <xf numFmtId="167" fontId="21" fillId="0" borderId="34" xfId="0" applyNumberFormat="1" applyFont="1" applyFill="1" applyBorder="1" applyAlignment="1">
      <alignment horizontal="center" vertical="center"/>
    </xf>
    <xf numFmtId="167" fontId="21" fillId="0" borderId="36" xfId="0" applyNumberFormat="1" applyFont="1" applyFill="1" applyBorder="1" applyAlignment="1">
      <alignment horizontal="center" vertical="center"/>
    </xf>
    <xf numFmtId="0" fontId="20" fillId="0" borderId="37" xfId="0" applyNumberFormat="1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/>
    </xf>
    <xf numFmtId="0" fontId="21" fillId="4" borderId="6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39" xfId="0" applyFont="1" applyFill="1" applyBorder="1" applyAlignment="1">
      <alignment horizontal="center"/>
    </xf>
    <xf numFmtId="0" fontId="21" fillId="0" borderId="40" xfId="0" applyFont="1" applyBorder="1"/>
    <xf numFmtId="0" fontId="21" fillId="0" borderId="22" xfId="0" applyFont="1" applyBorder="1" applyAlignment="1">
      <alignment horizontal="center"/>
    </xf>
    <xf numFmtId="166" fontId="21" fillId="0" borderId="22" xfId="0" applyNumberFormat="1" applyFont="1" applyFill="1" applyBorder="1" applyAlignment="1" applyProtection="1">
      <alignment horizontal="center" vertical="center"/>
      <protection locked="0"/>
    </xf>
    <xf numFmtId="0" fontId="21" fillId="0" borderId="22" xfId="0" applyFont="1" applyFill="1" applyBorder="1" applyAlignment="1">
      <alignment horizontal="center" vertical="center"/>
    </xf>
    <xf numFmtId="166" fontId="21" fillId="0" borderId="22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166" fontId="21" fillId="0" borderId="1" xfId="0" applyNumberFormat="1" applyFont="1" applyFill="1" applyBorder="1" applyAlignment="1">
      <alignment horizontal="center" vertical="center"/>
    </xf>
    <xf numFmtId="166" fontId="21" fillId="0" borderId="22" xfId="0" applyNumberFormat="1" applyFont="1" applyFill="1" applyBorder="1" applyAlignment="1" applyProtection="1">
      <alignment horizontal="center"/>
      <protection locked="0"/>
    </xf>
    <xf numFmtId="0" fontId="21" fillId="0" borderId="22" xfId="0" applyFont="1" applyFill="1" applyBorder="1" applyAlignment="1" applyProtection="1">
      <alignment horizontal="center" vertical="center"/>
      <protection locked="0"/>
    </xf>
    <xf numFmtId="164" fontId="21" fillId="0" borderId="22" xfId="0" applyNumberFormat="1" applyFont="1" applyFill="1" applyBorder="1" applyAlignment="1" applyProtection="1">
      <alignment horizontal="center" vertical="center"/>
      <protection locked="0"/>
    </xf>
    <xf numFmtId="164" fontId="21" fillId="0" borderId="22" xfId="2" applyNumberFormat="1" applyFont="1" applyFill="1" applyBorder="1" applyAlignment="1">
      <alignment horizontal="center"/>
    </xf>
    <xf numFmtId="167" fontId="21" fillId="0" borderId="22" xfId="0" applyNumberFormat="1" applyFont="1" applyFill="1" applyBorder="1" applyAlignment="1" applyProtection="1">
      <alignment horizontal="center" vertical="center"/>
      <protection locked="0"/>
    </xf>
    <xf numFmtId="0" fontId="21" fillId="0" borderId="22" xfId="0" applyNumberFormat="1" applyFont="1" applyFill="1" applyBorder="1" applyAlignment="1">
      <alignment horizontal="center" vertical="center"/>
    </xf>
    <xf numFmtId="0" fontId="21" fillId="0" borderId="41" xfId="0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4" xfId="0" applyFont="1" applyBorder="1"/>
    <xf numFmtId="0" fontId="21" fillId="0" borderId="1" xfId="0" applyFont="1" applyBorder="1" applyAlignment="1">
      <alignment horizontal="center"/>
    </xf>
    <xf numFmtId="166" fontId="21" fillId="0" borderId="1" xfId="0" applyNumberFormat="1" applyFont="1" applyFill="1" applyBorder="1" applyAlignment="1" applyProtection="1">
      <alignment horizontal="center" vertical="center"/>
      <protection locked="0"/>
    </xf>
    <xf numFmtId="166" fontId="21" fillId="0" borderId="1" xfId="0" applyNumberFormat="1" applyFont="1" applyFill="1" applyBorder="1" applyAlignment="1" applyProtection="1">
      <alignment horizontal="center"/>
      <protection locked="0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164" fontId="21" fillId="0" borderId="1" xfId="0" applyNumberFormat="1" applyFont="1" applyFill="1" applyBorder="1" applyAlignment="1" applyProtection="1">
      <alignment horizontal="center" vertical="center"/>
      <protection locked="0"/>
    </xf>
    <xf numFmtId="164" fontId="21" fillId="0" borderId="1" xfId="2" applyNumberFormat="1" applyFont="1" applyFill="1" applyBorder="1" applyAlignment="1">
      <alignment horizontal="center"/>
    </xf>
    <xf numFmtId="167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21" fillId="0" borderId="18" xfId="0" applyFont="1" applyBorder="1" applyAlignment="1">
      <alignment horizontal="center"/>
    </xf>
    <xf numFmtId="0" fontId="21" fillId="0" borderId="18" xfId="0" applyFont="1" applyBorder="1"/>
    <xf numFmtId="164" fontId="21" fillId="0" borderId="18" xfId="0" applyNumberFormat="1" applyFont="1" applyFill="1" applyBorder="1" applyAlignment="1" applyProtection="1">
      <alignment horizontal="center" vertical="center"/>
      <protection locked="0"/>
    </xf>
    <xf numFmtId="167" fontId="21" fillId="0" borderId="18" xfId="0" applyNumberFormat="1" applyFont="1" applyFill="1" applyBorder="1" applyAlignment="1" applyProtection="1">
      <alignment horizontal="center" vertical="center"/>
      <protection locked="0"/>
    </xf>
    <xf numFmtId="0" fontId="21" fillId="0" borderId="4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 applyProtection="1">
      <alignment horizontal="center" vertical="center"/>
      <protection locked="0"/>
    </xf>
    <xf numFmtId="166" fontId="16" fillId="0" borderId="0" xfId="0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164" fontId="16" fillId="0" borderId="0" xfId="0" applyNumberFormat="1" applyFont="1" applyFill="1" applyBorder="1" applyAlignment="1" applyProtection="1">
      <alignment horizontal="center" vertical="center"/>
      <protection locked="0"/>
    </xf>
    <xf numFmtId="164" fontId="22" fillId="0" borderId="0" xfId="2" applyNumberFormat="1" applyFont="1" applyFill="1" applyBorder="1" applyAlignment="1">
      <alignment horizontal="center"/>
    </xf>
    <xf numFmtId="167" fontId="16" fillId="0" borderId="0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20" fillId="0" borderId="43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/>
    </xf>
    <xf numFmtId="0" fontId="20" fillId="0" borderId="51" xfId="0" applyNumberFormat="1" applyFont="1" applyFill="1" applyBorder="1" applyAlignment="1">
      <alignment horizontal="center" vertical="center"/>
    </xf>
    <xf numFmtId="166" fontId="21" fillId="0" borderId="18" xfId="0" applyNumberFormat="1" applyFont="1" applyFill="1" applyBorder="1" applyAlignment="1" applyProtection="1">
      <alignment horizontal="center" vertical="center"/>
      <protection locked="0"/>
    </xf>
    <xf numFmtId="0" fontId="21" fillId="0" borderId="18" xfId="0" applyFont="1" applyFill="1" applyBorder="1" applyAlignment="1">
      <alignment horizontal="center" vertical="center"/>
    </xf>
    <xf numFmtId="0" fontId="21" fillId="0" borderId="18" xfId="0" applyFont="1" applyFill="1" applyBorder="1" applyAlignment="1" applyProtection="1">
      <alignment horizontal="center" vertical="center"/>
      <protection locked="0"/>
    </xf>
    <xf numFmtId="166" fontId="21" fillId="0" borderId="18" xfId="0" applyNumberFormat="1" applyFont="1" applyFill="1" applyBorder="1" applyAlignment="1" applyProtection="1">
      <alignment horizontal="center"/>
      <protection locked="0"/>
    </xf>
    <xf numFmtId="164" fontId="21" fillId="0" borderId="18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21" fillId="0" borderId="0" xfId="0" applyFont="1" applyFill="1" applyAlignment="1"/>
    <xf numFmtId="0" fontId="19" fillId="3" borderId="3" xfId="0" applyFont="1" applyFill="1" applyBorder="1" applyAlignment="1">
      <alignment horizontal="center"/>
    </xf>
    <xf numFmtId="0" fontId="19" fillId="3" borderId="4" xfId="0" applyFont="1" applyFill="1" applyBorder="1" applyAlignment="1"/>
    <xf numFmtId="0" fontId="19" fillId="3" borderId="1" xfId="0" applyFont="1" applyFill="1" applyBorder="1" applyAlignment="1"/>
    <xf numFmtId="0" fontId="21" fillId="0" borderId="15" xfId="0" applyFont="1" applyBorder="1"/>
    <xf numFmtId="0" fontId="21" fillId="0" borderId="15" xfId="0" applyFont="1" applyBorder="1" applyAlignment="1">
      <alignment horizontal="center"/>
    </xf>
    <xf numFmtId="0" fontId="20" fillId="0" borderId="18" xfId="0" applyFont="1" applyFill="1" applyBorder="1" applyAlignment="1">
      <alignment horizontal="center" vertical="center"/>
    </xf>
    <xf numFmtId="0" fontId="21" fillId="0" borderId="18" xfId="0" applyFont="1" applyFill="1" applyBorder="1" applyAlignment="1" applyProtection="1">
      <alignment horizontal="center" vertical="center"/>
    </xf>
    <xf numFmtId="0" fontId="0" fillId="0" borderId="0" xfId="0" applyFont="1" applyBorder="1"/>
    <xf numFmtId="0" fontId="11" fillId="3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7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/>
    <xf numFmtId="0" fontId="18" fillId="0" borderId="0" xfId="0" applyFont="1" applyBorder="1" applyAlignment="1">
      <alignment horizontal="center" vertical="center"/>
    </xf>
    <xf numFmtId="0" fontId="21" fillId="0" borderId="0" xfId="0" applyFont="1" applyAlignment="1"/>
    <xf numFmtId="0" fontId="19" fillId="3" borderId="2" xfId="0" applyFont="1" applyFill="1" applyBorder="1" applyAlignment="1"/>
    <xf numFmtId="0" fontId="19" fillId="3" borderId="3" xfId="0" applyFont="1" applyFill="1" applyBorder="1" applyAlignment="1"/>
    <xf numFmtId="166" fontId="21" fillId="0" borderId="47" xfId="0" applyNumberFormat="1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166" fontId="21" fillId="0" borderId="44" xfId="0" applyNumberFormat="1" applyFont="1" applyBorder="1" applyAlignment="1">
      <alignment horizontal="center" vertical="center"/>
    </xf>
    <xf numFmtId="166" fontId="21" fillId="0" borderId="45" xfId="0" applyNumberFormat="1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164" fontId="21" fillId="0" borderId="48" xfId="0" applyNumberFormat="1" applyFont="1" applyBorder="1" applyAlignment="1">
      <alignment horizontal="center" vertical="center"/>
    </xf>
    <xf numFmtId="164" fontId="21" fillId="0" borderId="49" xfId="0" applyNumberFormat="1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164" fontId="21" fillId="0" borderId="50" xfId="0" applyNumberFormat="1" applyFont="1" applyBorder="1" applyAlignment="1">
      <alignment horizontal="center" vertical="center"/>
    </xf>
    <xf numFmtId="167" fontId="21" fillId="0" borderId="48" xfId="0" applyNumberFormat="1" applyFont="1" applyBorder="1" applyAlignment="1">
      <alignment horizontal="center" vertical="center"/>
    </xf>
    <xf numFmtId="167" fontId="21" fillId="0" borderId="49" xfId="0" applyNumberFormat="1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166" fontId="21" fillId="0" borderId="52" xfId="0" applyNumberFormat="1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>
      <alignment horizontal="center" vertical="center"/>
    </xf>
    <xf numFmtId="166" fontId="21" fillId="0" borderId="15" xfId="0" applyNumberFormat="1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5" xfId="0" applyFont="1" applyBorder="1" applyAlignment="1" applyProtection="1">
      <alignment horizontal="center" vertical="center"/>
      <protection locked="0"/>
    </xf>
    <xf numFmtId="166" fontId="21" fillId="0" borderId="15" xfId="0" applyNumberFormat="1" applyFont="1" applyBorder="1" applyAlignment="1" applyProtection="1">
      <alignment horizontal="center"/>
      <protection locked="0"/>
    </xf>
    <xf numFmtId="164" fontId="21" fillId="0" borderId="15" xfId="0" applyNumberFormat="1" applyFont="1" applyBorder="1" applyAlignment="1">
      <alignment horizontal="center" vertical="center"/>
    </xf>
    <xf numFmtId="164" fontId="21" fillId="0" borderId="15" xfId="0" applyNumberFormat="1" applyFont="1" applyBorder="1" applyAlignment="1" applyProtection="1">
      <alignment horizontal="center" vertical="center"/>
      <protection locked="0"/>
    </xf>
    <xf numFmtId="167" fontId="21" fillId="0" borderId="15" xfId="0" applyNumberFormat="1" applyFont="1" applyBorder="1" applyAlignment="1" applyProtection="1">
      <alignment horizontal="center" vertical="center"/>
      <protection locked="0"/>
    </xf>
    <xf numFmtId="0" fontId="20" fillId="0" borderId="1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6" fontId="21" fillId="0" borderId="27" xfId="0" applyNumberFormat="1" applyFont="1" applyBorder="1" applyAlignment="1" applyProtection="1">
      <alignment horizontal="center" vertical="center"/>
      <protection locked="0"/>
    </xf>
    <xf numFmtId="0" fontId="21" fillId="0" borderId="26" xfId="0" applyFont="1" applyBorder="1" applyAlignment="1">
      <alignment horizontal="center" vertical="center"/>
    </xf>
    <xf numFmtId="166" fontId="21" fillId="0" borderId="18" xfId="0" applyNumberFormat="1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horizontal="center" vertical="center"/>
    </xf>
    <xf numFmtId="166" fontId="21" fillId="0" borderId="18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 applyProtection="1">
      <alignment horizontal="center" vertical="center"/>
      <protection locked="0"/>
    </xf>
    <xf numFmtId="166" fontId="21" fillId="0" borderId="18" xfId="0" applyNumberFormat="1" applyFont="1" applyBorder="1" applyAlignment="1" applyProtection="1">
      <alignment horizontal="center"/>
      <protection locked="0"/>
    </xf>
    <xf numFmtId="164" fontId="21" fillId="0" borderId="18" xfId="0" applyNumberFormat="1" applyFont="1" applyBorder="1" applyAlignment="1">
      <alignment horizontal="center" vertical="center"/>
    </xf>
    <xf numFmtId="164" fontId="21" fillId="0" borderId="18" xfId="0" applyNumberFormat="1" applyFont="1" applyBorder="1" applyAlignment="1" applyProtection="1">
      <alignment horizontal="center" vertical="center"/>
      <protection locked="0"/>
    </xf>
    <xf numFmtId="167" fontId="21" fillId="0" borderId="18" xfId="0" applyNumberFormat="1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center"/>
    </xf>
    <xf numFmtId="167" fontId="21" fillId="0" borderId="18" xfId="0" applyNumberFormat="1" applyFont="1" applyBorder="1" applyAlignment="1">
      <alignment horizontal="center" vertical="center"/>
    </xf>
    <xf numFmtId="0" fontId="23" fillId="0" borderId="0" xfId="0" applyNumberFormat="1" applyFont="1" applyFill="1" applyAlignment="1">
      <alignment horizontal="center" vertical="center"/>
    </xf>
    <xf numFmtId="0" fontId="20" fillId="0" borderId="53" xfId="0" applyNumberFormat="1" applyFont="1" applyFill="1" applyBorder="1" applyAlignment="1">
      <alignment horizontal="center" vertical="center"/>
    </xf>
    <xf numFmtId="166" fontId="21" fillId="0" borderId="54" xfId="0" applyNumberFormat="1" applyFont="1" applyFill="1" applyBorder="1" applyAlignment="1">
      <alignment horizontal="center" vertical="center"/>
    </xf>
    <xf numFmtId="0" fontId="21" fillId="0" borderId="54" xfId="0" applyFont="1" applyFill="1" applyBorder="1" applyAlignment="1">
      <alignment horizontal="center" vertical="center"/>
    </xf>
    <xf numFmtId="164" fontId="21" fillId="0" borderId="54" xfId="0" applyNumberFormat="1" applyFont="1" applyFill="1" applyBorder="1" applyAlignment="1">
      <alignment horizontal="center" vertical="center"/>
    </xf>
    <xf numFmtId="167" fontId="21" fillId="0" borderId="54" xfId="0" applyNumberFormat="1" applyFont="1" applyFill="1" applyBorder="1" applyAlignment="1">
      <alignment horizontal="center" vertical="center"/>
    </xf>
    <xf numFmtId="0" fontId="24" fillId="0" borderId="54" xfId="0" applyNumberFormat="1" applyFont="1" applyFill="1" applyBorder="1" applyAlignment="1">
      <alignment horizontal="center" vertical="center"/>
    </xf>
    <xf numFmtId="0" fontId="20" fillId="0" borderId="54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164" fontId="21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vertical="center"/>
    </xf>
    <xf numFmtId="0" fontId="21" fillId="0" borderId="10" xfId="0" applyFont="1" applyFill="1" applyBorder="1" applyAlignment="1" applyProtection="1">
      <alignment horizontal="center" vertical="center"/>
      <protection locked="0"/>
    </xf>
    <xf numFmtId="0" fontId="23" fillId="0" borderId="0" xfId="0" applyNumberFormat="1" applyFont="1" applyAlignment="1">
      <alignment horizontal="center" vertical="center"/>
    </xf>
    <xf numFmtId="168" fontId="23" fillId="0" borderId="0" xfId="0" applyNumberFormat="1" applyFont="1" applyAlignment="1">
      <alignment horizontal="center" vertical="center"/>
    </xf>
    <xf numFmtId="0" fontId="16" fillId="0" borderId="0" xfId="0" applyNumberFormat="1" applyFont="1" applyAlignment="1">
      <alignment horizontal="center" vertical="center"/>
    </xf>
    <xf numFmtId="0" fontId="20" fillId="0" borderId="55" xfId="0" applyNumberFormat="1" applyFont="1" applyFill="1" applyBorder="1" applyAlignment="1">
      <alignment horizontal="center" vertical="center"/>
    </xf>
    <xf numFmtId="166" fontId="21" fillId="0" borderId="56" xfId="0" applyNumberFormat="1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164" fontId="21" fillId="0" borderId="56" xfId="0" applyNumberFormat="1" applyFont="1" applyBorder="1" applyAlignment="1">
      <alignment horizontal="center" vertical="center"/>
    </xf>
    <xf numFmtId="167" fontId="21" fillId="0" borderId="56" xfId="0" applyNumberFormat="1" applyFont="1" applyBorder="1" applyAlignment="1">
      <alignment horizontal="center" vertical="center"/>
    </xf>
    <xf numFmtId="0" fontId="24" fillId="0" borderId="56" xfId="0" applyNumberFormat="1" applyFont="1" applyBorder="1" applyAlignment="1">
      <alignment horizontal="center" vertical="center"/>
    </xf>
    <xf numFmtId="168" fontId="24" fillId="0" borderId="56" xfId="0" applyNumberFormat="1" applyFont="1" applyBorder="1" applyAlignment="1">
      <alignment horizontal="center" vertical="center"/>
    </xf>
    <xf numFmtId="169" fontId="24" fillId="0" borderId="56" xfId="0" applyNumberFormat="1" applyFont="1" applyBorder="1" applyAlignment="1">
      <alignment horizontal="center" vertical="center"/>
    </xf>
    <xf numFmtId="0" fontId="21" fillId="0" borderId="56" xfId="0" applyNumberFormat="1" applyFont="1" applyBorder="1" applyAlignment="1">
      <alignment horizontal="center" vertical="center"/>
    </xf>
    <xf numFmtId="0" fontId="20" fillId="0" borderId="56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/>
    </xf>
    <xf numFmtId="0" fontId="24" fillId="0" borderId="18" xfId="0" applyNumberFormat="1" applyFont="1" applyFill="1" applyBorder="1" applyAlignment="1" applyProtection="1">
      <alignment horizontal="center" vertical="center"/>
      <protection locked="0"/>
    </xf>
    <xf numFmtId="168" fontId="24" fillId="0" borderId="18" xfId="0" applyNumberFormat="1" applyFont="1" applyFill="1" applyBorder="1" applyAlignment="1" applyProtection="1">
      <alignment horizontal="center" vertical="center"/>
      <protection locked="0"/>
    </xf>
    <xf numFmtId="169" fontId="24" fillId="0" borderId="18" xfId="0" applyNumberFormat="1" applyFont="1" applyFill="1" applyBorder="1" applyAlignment="1" applyProtection="1">
      <alignment horizontal="center" vertical="center"/>
      <protection locked="0"/>
    </xf>
    <xf numFmtId="0" fontId="21" fillId="0" borderId="18" xfId="0" applyNumberFormat="1" applyFont="1" applyFill="1" applyBorder="1" applyAlignment="1" applyProtection="1">
      <alignment horizontal="center" vertical="center"/>
      <protection locked="0"/>
    </xf>
    <xf numFmtId="0" fontId="21" fillId="0" borderId="18" xfId="0" applyFont="1" applyFill="1" applyBorder="1" applyAlignment="1">
      <alignment vertical="center"/>
    </xf>
    <xf numFmtId="0" fontId="24" fillId="0" borderId="18" xfId="0" applyNumberFormat="1" applyFont="1" applyBorder="1" applyAlignment="1">
      <alignment horizontal="center" vertical="center"/>
    </xf>
    <xf numFmtId="168" fontId="24" fillId="0" borderId="18" xfId="0" applyNumberFormat="1" applyFont="1" applyBorder="1" applyAlignment="1">
      <alignment horizontal="center" vertical="center"/>
    </xf>
    <xf numFmtId="0" fontId="21" fillId="0" borderId="18" xfId="0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166" fontId="16" fillId="0" borderId="0" xfId="0" applyNumberFormat="1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167" fontId="16" fillId="0" borderId="0" xfId="0" applyNumberFormat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168" fontId="23" fillId="0" borderId="0" xfId="0" applyNumberFormat="1" applyFont="1" applyBorder="1" applyAlignment="1">
      <alignment horizontal="center" vertical="center"/>
    </xf>
    <xf numFmtId="0" fontId="16" fillId="0" borderId="0" xfId="0" applyNumberFormat="1" applyFont="1" applyBorder="1" applyAlignment="1">
      <alignment horizontal="center" vertical="center"/>
    </xf>
    <xf numFmtId="0" fontId="25" fillId="3" borderId="7" xfId="0" applyFont="1" applyFill="1" applyBorder="1" applyAlignment="1"/>
    <xf numFmtId="0" fontId="25" fillId="3" borderId="8" xfId="0" applyFont="1" applyFill="1" applyBorder="1" applyAlignment="1">
      <alignment horizontal="center" vertical="center"/>
    </xf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0" fillId="0" borderId="0" xfId="0" applyFont="1" applyFill="1" applyAlignment="1" applyProtection="1">
      <alignment horizontal="center" vertical="center"/>
    </xf>
    <xf numFmtId="166" fontId="15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167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6" fontId="27" fillId="0" borderId="14" xfId="0" applyNumberFormat="1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164" fontId="27" fillId="0" borderId="14" xfId="0" applyNumberFormat="1" applyFont="1" applyBorder="1" applyAlignment="1">
      <alignment horizontal="center"/>
    </xf>
    <xf numFmtId="167" fontId="27" fillId="0" borderId="14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166" fontId="15" fillId="0" borderId="15" xfId="0" applyNumberFormat="1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164" fontId="15" fillId="0" borderId="15" xfId="0" applyNumberFormat="1" applyFont="1" applyBorder="1" applyAlignment="1">
      <alignment horizontal="center"/>
    </xf>
    <xf numFmtId="167" fontId="15" fillId="0" borderId="15" xfId="0" applyNumberFormat="1" applyFont="1" applyBorder="1" applyAlignment="1">
      <alignment horizontal="center"/>
    </xf>
    <xf numFmtId="166" fontId="15" fillId="0" borderId="18" xfId="0" applyNumberFormat="1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164" fontId="15" fillId="0" borderId="18" xfId="0" applyNumberFormat="1" applyFont="1" applyBorder="1" applyAlignment="1">
      <alignment horizontal="center"/>
    </xf>
    <xf numFmtId="167" fontId="15" fillId="0" borderId="18" xfId="0" applyNumberFormat="1" applyFont="1" applyBorder="1" applyAlignment="1">
      <alignment horizontal="center"/>
    </xf>
    <xf numFmtId="166" fontId="1" fillId="0" borderId="0" xfId="1" applyNumberFormat="1" applyFont="1" applyAlignment="1">
      <alignment horizontal="center"/>
    </xf>
    <xf numFmtId="0" fontId="29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30" fillId="0" borderId="0" xfId="0" applyFont="1" applyAlignment="1">
      <alignment horizontal="center"/>
    </xf>
    <xf numFmtId="166" fontId="31" fillId="0" borderId="18" xfId="1" applyNumberFormat="1" applyFont="1" applyBorder="1" applyAlignment="1">
      <alignment horizontal="center"/>
    </xf>
    <xf numFmtId="0" fontId="32" fillId="0" borderId="18" xfId="1" applyFont="1" applyBorder="1" applyAlignment="1">
      <alignment horizontal="center"/>
    </xf>
    <xf numFmtId="164" fontId="31" fillId="0" borderId="18" xfId="1" applyNumberFormat="1" applyFont="1" applyBorder="1" applyAlignment="1">
      <alignment horizontal="center"/>
    </xf>
    <xf numFmtId="166" fontId="1" fillId="0" borderId="57" xfId="1" applyNumberFormat="1" applyFont="1" applyBorder="1" applyAlignment="1">
      <alignment horizontal="center"/>
    </xf>
    <xf numFmtId="0" fontId="29" fillId="0" borderId="58" xfId="1" applyFont="1" applyBorder="1" applyAlignment="1">
      <alignment horizontal="center"/>
    </xf>
    <xf numFmtId="166" fontId="1" fillId="0" borderId="15" xfId="1" applyNumberFormat="1" applyFont="1" applyBorder="1" applyAlignment="1">
      <alignment horizontal="center"/>
    </xf>
    <xf numFmtId="166" fontId="1" fillId="0" borderId="58" xfId="1" applyNumberFormat="1" applyFont="1" applyBorder="1" applyAlignment="1">
      <alignment horizontal="center"/>
    </xf>
    <xf numFmtId="164" fontId="1" fillId="0" borderId="57" xfId="1" applyNumberFormat="1" applyFont="1" applyBorder="1" applyAlignment="1">
      <alignment horizontal="center"/>
    </xf>
    <xf numFmtId="164" fontId="1" fillId="0" borderId="15" xfId="1" applyNumberFormat="1" applyFont="1" applyBorder="1" applyAlignment="1">
      <alignment horizontal="center"/>
    </xf>
    <xf numFmtId="164" fontId="1" fillId="0" borderId="58" xfId="1" applyNumberFormat="1" applyFont="1" applyBorder="1" applyAlignment="1">
      <alignment horizontal="center"/>
    </xf>
    <xf numFmtId="166" fontId="1" fillId="0" borderId="59" xfId="1" applyNumberFormat="1" applyFont="1" applyBorder="1" applyAlignment="1">
      <alignment horizontal="center"/>
    </xf>
    <xf numFmtId="0" fontId="29" fillId="0" borderId="60" xfId="1" applyFont="1" applyBorder="1" applyAlignment="1">
      <alignment horizontal="center"/>
    </xf>
    <xf numFmtId="166" fontId="1" fillId="0" borderId="18" xfId="1" applyNumberFormat="1" applyFont="1" applyBorder="1" applyAlignment="1">
      <alignment horizontal="center"/>
    </xf>
    <xf numFmtId="166" fontId="1" fillId="0" borderId="60" xfId="1" applyNumberFormat="1" applyFont="1" applyBorder="1" applyAlignment="1">
      <alignment horizontal="center"/>
    </xf>
    <xf numFmtId="164" fontId="1" fillId="0" borderId="61" xfId="1" applyNumberFormat="1" applyFont="1" applyBorder="1" applyAlignment="1">
      <alignment horizontal="center"/>
    </xf>
    <xf numFmtId="164" fontId="1" fillId="0" borderId="18" xfId="1" applyNumberFormat="1" applyFont="1" applyBorder="1" applyAlignment="1">
      <alignment horizontal="center"/>
    </xf>
    <xf numFmtId="164" fontId="1" fillId="0" borderId="62" xfId="1" applyNumberFormat="1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166" fontId="1" fillId="0" borderId="63" xfId="1" applyNumberFormat="1" applyFont="1" applyBorder="1" applyAlignment="1">
      <alignment horizontal="center"/>
    </xf>
    <xf numFmtId="164" fontId="1" fillId="0" borderId="64" xfId="1" applyNumberFormat="1" applyFont="1" applyBorder="1" applyAlignment="1">
      <alignment horizontal="center"/>
    </xf>
    <xf numFmtId="164" fontId="1" fillId="0" borderId="65" xfId="1" applyNumberFormat="1" applyFont="1" applyBorder="1" applyAlignment="1">
      <alignment horizontal="center"/>
    </xf>
    <xf numFmtId="166" fontId="1" fillId="0" borderId="66" xfId="1" applyNumberFormat="1" applyFont="1" applyBorder="1" applyAlignment="1">
      <alignment horizontal="center"/>
    </xf>
    <xf numFmtId="166" fontId="1" fillId="0" borderId="67" xfId="1" applyNumberFormat="1" applyFont="1" applyBorder="1" applyAlignment="1">
      <alignment horizontal="center"/>
    </xf>
    <xf numFmtId="166" fontId="1" fillId="0" borderId="68" xfId="1" applyNumberFormat="1" applyFont="1" applyBorder="1" applyAlignment="1">
      <alignment horizontal="center"/>
    </xf>
    <xf numFmtId="164" fontId="1" fillId="0" borderId="69" xfId="1" applyNumberFormat="1" applyFont="1" applyBorder="1" applyAlignment="1">
      <alignment horizontal="center"/>
    </xf>
    <xf numFmtId="164" fontId="1" fillId="0" borderId="67" xfId="1" applyNumberFormat="1" applyFont="1" applyBorder="1" applyAlignment="1">
      <alignment horizontal="center"/>
    </xf>
    <xf numFmtId="164" fontId="1" fillId="0" borderId="70" xfId="1" applyNumberFormat="1" applyFont="1" applyBorder="1" applyAlignment="1">
      <alignment horizontal="center"/>
    </xf>
    <xf numFmtId="166" fontId="1" fillId="0" borderId="71" xfId="1" applyNumberFormat="1" applyFont="1" applyBorder="1" applyAlignment="1">
      <alignment horizontal="center"/>
    </xf>
    <xf numFmtId="166" fontId="1" fillId="0" borderId="14" xfId="1" applyNumberFormat="1" applyFont="1" applyBorder="1" applyAlignment="1">
      <alignment horizontal="center"/>
    </xf>
    <xf numFmtId="166" fontId="1" fillId="0" borderId="72" xfId="1" applyNumberFormat="1" applyFont="1" applyBorder="1" applyAlignment="1">
      <alignment horizontal="center"/>
    </xf>
    <xf numFmtId="164" fontId="1" fillId="0" borderId="73" xfId="1" applyNumberFormat="1" applyFont="1" applyBorder="1" applyAlignment="1">
      <alignment horizontal="center"/>
    </xf>
    <xf numFmtId="164" fontId="1" fillId="0" borderId="14" xfId="1" applyNumberFormat="1" applyFont="1" applyBorder="1" applyAlignment="1">
      <alignment horizontal="center"/>
    </xf>
    <xf numFmtId="164" fontId="1" fillId="0" borderId="74" xfId="1" applyNumberFormat="1" applyFont="1" applyBorder="1" applyAlignment="1">
      <alignment horizontal="center"/>
    </xf>
    <xf numFmtId="166" fontId="31" fillId="0" borderId="15" xfId="1" applyNumberFormat="1" applyFont="1" applyBorder="1" applyAlignment="1">
      <alignment horizontal="center"/>
    </xf>
    <xf numFmtId="164" fontId="31" fillId="0" borderId="15" xfId="1" applyNumberFormat="1" applyFont="1" applyBorder="1" applyAlignment="1">
      <alignment horizontal="center"/>
    </xf>
    <xf numFmtId="166" fontId="1" fillId="0" borderId="0" xfId="2" applyNumberFormat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164" fontId="1" fillId="0" borderId="0" xfId="2" applyNumberFormat="1" applyFont="1" applyBorder="1" applyAlignment="1">
      <alignment horizontal="center"/>
    </xf>
    <xf numFmtId="167" fontId="1" fillId="0" borderId="0" xfId="2" applyNumberFormat="1" applyFont="1" applyBorder="1" applyAlignment="1">
      <alignment horizontal="center"/>
    </xf>
    <xf numFmtId="166" fontId="31" fillId="0" borderId="14" xfId="2" applyNumberFormat="1" applyFont="1" applyBorder="1" applyAlignment="1">
      <alignment horizontal="center"/>
    </xf>
    <xf numFmtId="0" fontId="31" fillId="0" borderId="14" xfId="2" applyFont="1" applyBorder="1" applyAlignment="1">
      <alignment horizontal="center"/>
    </xf>
    <xf numFmtId="164" fontId="31" fillId="0" borderId="14" xfId="2" applyNumberFormat="1" applyFont="1" applyBorder="1" applyAlignment="1">
      <alignment horizontal="center"/>
    </xf>
    <xf numFmtId="167" fontId="31" fillId="0" borderId="14" xfId="2" applyNumberFormat="1" applyFont="1" applyBorder="1" applyAlignment="1">
      <alignment horizontal="center"/>
    </xf>
    <xf numFmtId="0" fontId="31" fillId="0" borderId="0" xfId="2" applyFont="1" applyBorder="1" applyAlignment="1">
      <alignment horizontal="center"/>
    </xf>
    <xf numFmtId="166" fontId="1" fillId="0" borderId="15" xfId="2" applyNumberFormat="1" applyFont="1" applyBorder="1" applyAlignment="1">
      <alignment horizontal="center"/>
    </xf>
    <xf numFmtId="0" fontId="1" fillId="0" borderId="15" xfId="2" applyFont="1" applyBorder="1" applyAlignment="1">
      <alignment horizontal="center"/>
    </xf>
    <xf numFmtId="164" fontId="1" fillId="0" borderId="15" xfId="2" applyNumberFormat="1" applyFont="1" applyBorder="1" applyAlignment="1">
      <alignment horizontal="center"/>
    </xf>
    <xf numFmtId="167" fontId="1" fillId="0" borderId="15" xfId="2" applyNumberFormat="1" applyFont="1" applyBorder="1" applyAlignment="1">
      <alignment horizontal="center"/>
    </xf>
    <xf numFmtId="166" fontId="1" fillId="0" borderId="18" xfId="2" applyNumberFormat="1" applyFont="1" applyBorder="1" applyAlignment="1">
      <alignment horizontal="center"/>
    </xf>
    <xf numFmtId="0" fontId="1" fillId="0" borderId="18" xfId="2" applyFont="1" applyBorder="1" applyAlignment="1">
      <alignment horizontal="center"/>
    </xf>
    <xf numFmtId="164" fontId="1" fillId="0" borderId="18" xfId="2" applyNumberFormat="1" applyFont="1" applyBorder="1" applyAlignment="1">
      <alignment horizontal="center"/>
    </xf>
    <xf numFmtId="167" fontId="1" fillId="0" borderId="18" xfId="2" applyNumberFormat="1" applyFont="1" applyBorder="1" applyAlignment="1">
      <alignment horizontal="center"/>
    </xf>
    <xf numFmtId="166" fontId="31" fillId="0" borderId="18" xfId="2" applyNumberFormat="1" applyFont="1" applyBorder="1" applyAlignment="1">
      <alignment horizontal="center"/>
    </xf>
    <xf numFmtId="0" fontId="31" fillId="0" borderId="18" xfId="2" applyFont="1" applyBorder="1" applyAlignment="1">
      <alignment horizontal="center"/>
    </xf>
    <xf numFmtId="164" fontId="31" fillId="0" borderId="18" xfId="2" applyNumberFormat="1" applyFont="1" applyBorder="1" applyAlignment="1">
      <alignment horizontal="center"/>
    </xf>
    <xf numFmtId="167" fontId="31" fillId="0" borderId="18" xfId="2" applyNumberFormat="1" applyFont="1" applyBorder="1" applyAlignment="1">
      <alignment horizontal="center"/>
    </xf>
    <xf numFmtId="0" fontId="0" fillId="0" borderId="0" xfId="0" applyBorder="1"/>
    <xf numFmtId="166" fontId="33" fillId="0" borderId="14" xfId="2" applyNumberFormat="1" applyFont="1" applyBorder="1" applyAlignment="1">
      <alignment horizontal="center"/>
    </xf>
    <xf numFmtId="0" fontId="33" fillId="0" borderId="14" xfId="2" applyFont="1" applyBorder="1" applyAlignment="1">
      <alignment horizontal="center"/>
    </xf>
    <xf numFmtId="170" fontId="33" fillId="0" borderId="14" xfId="2" applyNumberFormat="1" applyFont="1" applyBorder="1" applyAlignment="1">
      <alignment horizontal="center"/>
    </xf>
    <xf numFmtId="164" fontId="33" fillId="0" borderId="14" xfId="2" applyNumberFormat="1" applyFont="1" applyBorder="1" applyAlignment="1">
      <alignment horizontal="center"/>
    </xf>
    <xf numFmtId="167" fontId="33" fillId="0" borderId="14" xfId="2" applyNumberFormat="1" applyFont="1" applyBorder="1" applyAlignment="1">
      <alignment horizontal="center"/>
    </xf>
    <xf numFmtId="166" fontId="22" fillId="0" borderId="75" xfId="2" applyNumberFormat="1" applyFont="1" applyBorder="1" applyAlignment="1">
      <alignment horizontal="center"/>
    </xf>
    <xf numFmtId="0" fontId="22" fillId="0" borderId="75" xfId="2" applyFont="1" applyBorder="1" applyAlignment="1">
      <alignment horizontal="center"/>
    </xf>
    <xf numFmtId="166" fontId="22" fillId="0" borderId="15" xfId="2" applyNumberFormat="1" applyFont="1" applyBorder="1" applyAlignment="1">
      <alignment horizontal="center"/>
    </xf>
    <xf numFmtId="0" fontId="22" fillId="0" borderId="15" xfId="2" applyFont="1" applyBorder="1" applyAlignment="1">
      <alignment horizontal="center"/>
    </xf>
    <xf numFmtId="164" fontId="22" fillId="0" borderId="15" xfId="2" applyNumberFormat="1" applyFont="1" applyBorder="1" applyAlignment="1">
      <alignment horizontal="center"/>
    </xf>
    <xf numFmtId="167" fontId="22" fillId="0" borderId="15" xfId="2" applyNumberFormat="1" applyFont="1" applyBorder="1" applyAlignment="1">
      <alignment horizontal="center"/>
    </xf>
    <xf numFmtId="166" fontId="22" fillId="0" borderId="18" xfId="2" applyNumberFormat="1" applyFont="1" applyBorder="1" applyAlignment="1">
      <alignment horizontal="center"/>
    </xf>
    <xf numFmtId="0" fontId="22" fillId="0" borderId="18" xfId="2" applyFont="1" applyBorder="1" applyAlignment="1">
      <alignment horizontal="center"/>
    </xf>
    <xf numFmtId="164" fontId="22" fillId="0" borderId="18" xfId="2" applyNumberFormat="1" applyFont="1" applyBorder="1" applyAlignment="1">
      <alignment horizontal="center"/>
    </xf>
    <xf numFmtId="167" fontId="22" fillId="0" borderId="18" xfId="2" applyNumberFormat="1" applyFont="1" applyBorder="1" applyAlignment="1">
      <alignment horizontal="center"/>
    </xf>
    <xf numFmtId="166" fontId="15" fillId="0" borderId="18" xfId="2" applyNumberFormat="1" applyFont="1" applyBorder="1" applyAlignment="1">
      <alignment horizontal="center"/>
    </xf>
    <xf numFmtId="166" fontId="33" fillId="0" borderId="18" xfId="2" applyNumberFormat="1" applyFont="1" applyBorder="1" applyAlignment="1">
      <alignment horizontal="center"/>
    </xf>
    <xf numFmtId="0" fontId="33" fillId="0" borderId="18" xfId="2" applyFont="1" applyBorder="1" applyAlignment="1">
      <alignment horizontal="center"/>
    </xf>
    <xf numFmtId="170" fontId="33" fillId="0" borderId="18" xfId="2" applyNumberFormat="1" applyFont="1" applyBorder="1" applyAlignment="1">
      <alignment horizontal="center"/>
    </xf>
    <xf numFmtId="164" fontId="33" fillId="0" borderId="18" xfId="2" applyNumberFormat="1" applyFont="1" applyBorder="1" applyAlignment="1">
      <alignment horizontal="center"/>
    </xf>
    <xf numFmtId="167" fontId="33" fillId="0" borderId="18" xfId="2" applyNumberFormat="1" applyFont="1" applyBorder="1" applyAlignment="1">
      <alignment horizontal="center"/>
    </xf>
    <xf numFmtId="166" fontId="33" fillId="0" borderId="75" xfId="2" applyNumberFormat="1" applyFont="1" applyBorder="1" applyAlignment="1">
      <alignment horizontal="center"/>
    </xf>
    <xf numFmtId="0" fontId="33" fillId="0" borderId="75" xfId="2" applyFont="1" applyBorder="1" applyAlignment="1">
      <alignment horizontal="center"/>
    </xf>
    <xf numFmtId="0" fontId="30" fillId="0" borderId="0" xfId="0" applyFont="1" applyBorder="1"/>
    <xf numFmtId="166" fontId="0" fillId="0" borderId="0" xfId="0" applyNumberFormat="1" applyBorder="1"/>
    <xf numFmtId="166" fontId="0" fillId="0" borderId="0" xfId="0" applyNumberFormat="1" applyFont="1" applyBorder="1"/>
    <xf numFmtId="0" fontId="34" fillId="0" borderId="14" xfId="2" applyFont="1" applyBorder="1" applyAlignment="1">
      <alignment horizontal="center"/>
    </xf>
    <xf numFmtId="0" fontId="34" fillId="0" borderId="75" xfId="2" applyFont="1" applyBorder="1" applyAlignment="1">
      <alignment horizontal="center"/>
    </xf>
    <xf numFmtId="0" fontId="35" fillId="0" borderId="15" xfId="2" applyFont="1" applyBorder="1" applyAlignment="1">
      <alignment horizontal="center"/>
    </xf>
    <xf numFmtId="0" fontId="35" fillId="0" borderId="18" xfId="2" applyFont="1" applyBorder="1" applyAlignment="1">
      <alignment horizontal="center"/>
    </xf>
    <xf numFmtId="0" fontId="34" fillId="0" borderId="18" xfId="2" applyFont="1" applyBorder="1" applyAlignment="1">
      <alignment horizontal="center"/>
    </xf>
    <xf numFmtId="171" fontId="21" fillId="0" borderId="18" xfId="0" applyNumberFormat="1" applyFont="1" applyFill="1" applyBorder="1" applyAlignment="1" applyProtection="1">
      <alignment horizontal="center" vertical="center"/>
      <protection locked="0"/>
    </xf>
    <xf numFmtId="172" fontId="21" fillId="0" borderId="1" xfId="0" applyNumberFormat="1" applyFont="1" applyFill="1" applyBorder="1" applyAlignment="1">
      <alignment horizontal="center" vertical="center"/>
    </xf>
    <xf numFmtId="0" fontId="21" fillId="0" borderId="52" xfId="0" applyFont="1" applyFill="1" applyBorder="1" applyAlignment="1">
      <alignment horizontal="center" vertical="center"/>
    </xf>
    <xf numFmtId="172" fontId="21" fillId="0" borderId="22" xfId="0" applyNumberFormat="1" applyFont="1" applyFill="1" applyBorder="1" applyAlignment="1">
      <alignment horizontal="center" vertical="center"/>
    </xf>
    <xf numFmtId="171" fontId="21" fillId="0" borderId="15" xfId="0" applyNumberFormat="1" applyFont="1" applyFill="1" applyBorder="1" applyAlignment="1" applyProtection="1">
      <alignment horizontal="center" vertical="center"/>
      <protection locked="0"/>
    </xf>
    <xf numFmtId="0" fontId="21" fillId="0" borderId="101" xfId="0" applyFont="1" applyBorder="1"/>
    <xf numFmtId="0" fontId="21" fillId="0" borderId="101" xfId="0" applyFont="1" applyBorder="1" applyAlignment="1">
      <alignment horizontal="center"/>
    </xf>
    <xf numFmtId="166" fontId="21" fillId="0" borderId="101" xfId="0" applyNumberFormat="1" applyFont="1" applyFill="1" applyBorder="1" applyAlignment="1" applyProtection="1">
      <alignment horizontal="center" vertical="center"/>
      <protection locked="0"/>
    </xf>
    <xf numFmtId="0" fontId="21" fillId="0" borderId="101" xfId="0" applyFont="1" applyFill="1" applyBorder="1" applyAlignment="1">
      <alignment horizontal="center" vertical="center"/>
    </xf>
    <xf numFmtId="172" fontId="21" fillId="0" borderId="101" xfId="0" applyNumberFormat="1" applyFont="1" applyFill="1" applyBorder="1" applyAlignment="1">
      <alignment horizontal="center" vertical="center"/>
    </xf>
    <xf numFmtId="166" fontId="21" fillId="0" borderId="101" xfId="0" applyNumberFormat="1" applyFont="1" applyFill="1" applyBorder="1" applyAlignment="1">
      <alignment horizontal="center" vertical="center"/>
    </xf>
    <xf numFmtId="166" fontId="21" fillId="0" borderId="101" xfId="0" applyNumberFormat="1" applyFont="1" applyFill="1" applyBorder="1" applyAlignment="1" applyProtection="1">
      <alignment horizontal="center"/>
      <protection locked="0"/>
    </xf>
    <xf numFmtId="0" fontId="21" fillId="0" borderId="101" xfId="0" applyFont="1" applyFill="1" applyBorder="1" applyAlignment="1" applyProtection="1">
      <alignment horizontal="center" vertical="center"/>
      <protection locked="0"/>
    </xf>
    <xf numFmtId="171" fontId="21" fillId="0" borderId="101" xfId="0" applyNumberFormat="1" applyFont="1" applyFill="1" applyBorder="1" applyAlignment="1" applyProtection="1">
      <alignment horizontal="center" vertical="center"/>
      <protection locked="0"/>
    </xf>
    <xf numFmtId="164" fontId="21" fillId="0" borderId="101" xfId="0" applyNumberFormat="1" applyFont="1" applyFill="1" applyBorder="1" applyAlignment="1" applyProtection="1">
      <alignment horizontal="center" vertical="center"/>
      <protection locked="0"/>
    </xf>
    <xf numFmtId="164" fontId="21" fillId="0" borderId="101" xfId="2" applyNumberFormat="1" applyFont="1" applyFill="1" applyBorder="1" applyAlignment="1">
      <alignment horizontal="center"/>
    </xf>
    <xf numFmtId="167" fontId="21" fillId="0" borderId="101" xfId="0" applyNumberFormat="1" applyFont="1" applyFill="1" applyBorder="1" applyAlignment="1" applyProtection="1">
      <alignment horizontal="center" vertical="center"/>
      <protection locked="0"/>
    </xf>
    <xf numFmtId="0" fontId="21" fillId="0" borderId="10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5" fontId="0" fillId="0" borderId="76" xfId="0" applyNumberFormat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9" fillId="0" borderId="77" xfId="0" applyFont="1" applyFill="1" applyBorder="1" applyAlignment="1">
      <alignment horizontal="center" vertical="center"/>
    </xf>
    <xf numFmtId="0" fontId="19" fillId="0" borderId="78" xfId="0" applyFont="1" applyFill="1" applyBorder="1" applyAlignment="1">
      <alignment horizontal="center" vertical="center"/>
    </xf>
    <xf numFmtId="0" fontId="19" fillId="0" borderId="79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80" xfId="0" applyFont="1" applyFill="1" applyBorder="1" applyAlignment="1">
      <alignment horizontal="center" vertical="center"/>
    </xf>
    <xf numFmtId="0" fontId="19" fillId="0" borderId="81" xfId="0" applyFont="1" applyFill="1" applyBorder="1" applyAlignment="1">
      <alignment horizontal="center" vertical="center"/>
    </xf>
    <xf numFmtId="0" fontId="19" fillId="0" borderId="82" xfId="0" applyFont="1" applyFill="1" applyBorder="1" applyAlignment="1">
      <alignment horizontal="center" vertical="center"/>
    </xf>
    <xf numFmtId="0" fontId="19" fillId="0" borderId="83" xfId="0" applyFont="1" applyFill="1" applyBorder="1" applyAlignment="1">
      <alignment horizontal="center" vertical="center"/>
    </xf>
    <xf numFmtId="0" fontId="19" fillId="0" borderId="84" xfId="0" applyFont="1" applyFill="1" applyBorder="1" applyAlignment="1">
      <alignment horizontal="center" vertical="center"/>
    </xf>
    <xf numFmtId="0" fontId="19" fillId="0" borderId="85" xfId="0" applyFont="1" applyFill="1" applyBorder="1" applyAlignment="1">
      <alignment horizontal="center" vertical="center"/>
    </xf>
    <xf numFmtId="0" fontId="19" fillId="0" borderId="86" xfId="0" applyFont="1" applyFill="1" applyBorder="1" applyAlignment="1">
      <alignment horizontal="center" vertical="center"/>
    </xf>
    <xf numFmtId="0" fontId="19" fillId="0" borderId="87" xfId="0" applyFont="1" applyFill="1" applyBorder="1" applyAlignment="1">
      <alignment horizontal="center" vertical="center"/>
    </xf>
    <xf numFmtId="0" fontId="19" fillId="0" borderId="9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88" xfId="0" applyFont="1" applyBorder="1" applyAlignment="1">
      <alignment horizontal="center" vertical="center"/>
    </xf>
    <xf numFmtId="0" fontId="19" fillId="0" borderId="89" xfId="0" applyFont="1" applyBorder="1" applyAlignment="1">
      <alignment horizontal="center" vertical="center"/>
    </xf>
    <xf numFmtId="0" fontId="19" fillId="0" borderId="93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92" xfId="0" applyFont="1" applyBorder="1" applyAlignment="1">
      <alignment horizontal="center" vertical="center"/>
    </xf>
    <xf numFmtId="0" fontId="19" fillId="0" borderId="94" xfId="0" applyFont="1" applyBorder="1" applyAlignment="1">
      <alignment horizontal="center" vertical="center"/>
    </xf>
    <xf numFmtId="0" fontId="19" fillId="0" borderId="90" xfId="0" applyFont="1" applyBorder="1" applyAlignment="1">
      <alignment horizontal="center" vertical="center"/>
    </xf>
    <xf numFmtId="0" fontId="19" fillId="0" borderId="95" xfId="0" applyFont="1" applyBorder="1" applyAlignment="1">
      <alignment horizontal="center" vertical="center"/>
    </xf>
    <xf numFmtId="0" fontId="19" fillId="0" borderId="88" xfId="0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9" fillId="0" borderId="97" xfId="0" applyFont="1" applyFill="1" applyBorder="1" applyAlignment="1">
      <alignment horizontal="center" vertical="center"/>
    </xf>
    <xf numFmtId="0" fontId="19" fillId="0" borderId="98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99" xfId="0" applyFont="1" applyFill="1" applyBorder="1" applyAlignment="1">
      <alignment horizontal="center" vertical="center" wrapText="1"/>
    </xf>
    <xf numFmtId="0" fontId="19" fillId="0" borderId="96" xfId="0" applyFont="1" applyFill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0" fontId="19" fillId="0" borderId="88" xfId="0" applyFont="1" applyFill="1" applyBorder="1" applyAlignment="1">
      <alignment horizontal="center" vertical="center"/>
    </xf>
    <xf numFmtId="0" fontId="19" fillId="0" borderId="100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100" xfId="0" applyFont="1" applyBorder="1" applyAlignment="1">
      <alignment horizontal="center" vertical="center" wrapText="1"/>
    </xf>
    <xf numFmtId="0" fontId="19" fillId="0" borderId="18" xfId="0" applyFont="1" applyBorder="1"/>
    <xf numFmtId="0" fontId="19" fillId="0" borderId="18" xfId="0" applyFont="1" applyFill="1" applyBorder="1" applyAlignment="1">
      <alignment vertical="center"/>
    </xf>
    <xf numFmtId="0" fontId="19" fillId="0" borderId="4" xfId="0" applyFont="1" applyBorder="1"/>
    <xf numFmtId="0" fontId="19" fillId="0" borderId="1" xfId="0" applyFont="1" applyBorder="1" applyAlignment="1">
      <alignment horizontal="center"/>
    </xf>
    <xf numFmtId="166" fontId="19" fillId="0" borderId="18" xfId="0" applyNumberFormat="1" applyFont="1" applyBorder="1" applyAlignment="1" applyProtection="1">
      <alignment horizontal="center" vertical="center"/>
      <protection locked="0"/>
    </xf>
    <xf numFmtId="0" fontId="19" fillId="0" borderId="18" xfId="0" applyFont="1" applyBorder="1" applyAlignment="1">
      <alignment horizontal="center"/>
    </xf>
    <xf numFmtId="171" fontId="19" fillId="0" borderId="18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75" xfId="0" applyFont="1" applyBorder="1"/>
    <xf numFmtId="0" fontId="21" fillId="0" borderId="75" xfId="0" applyFont="1" applyBorder="1" applyAlignment="1">
      <alignment horizontal="center"/>
    </xf>
    <xf numFmtId="166" fontId="21" fillId="0" borderId="102" xfId="0" applyNumberFormat="1" applyFont="1" applyBorder="1" applyAlignment="1" applyProtection="1">
      <alignment horizontal="center" vertical="center"/>
      <protection locked="0"/>
    </xf>
    <xf numFmtId="0" fontId="21" fillId="0" borderId="103" xfId="0" applyFont="1" applyBorder="1" applyAlignment="1">
      <alignment horizontal="center" vertical="center"/>
    </xf>
    <xf numFmtId="166" fontId="21" fillId="0" borderId="75" xfId="0" applyNumberFormat="1" applyFont="1" applyBorder="1" applyAlignment="1" applyProtection="1">
      <alignment horizontal="center" vertical="center"/>
      <protection locked="0"/>
    </xf>
    <xf numFmtId="0" fontId="21" fillId="0" borderId="75" xfId="0" applyFont="1" applyBorder="1" applyAlignment="1" applyProtection="1">
      <alignment horizontal="center" vertical="center"/>
    </xf>
    <xf numFmtId="172" fontId="21" fillId="0" borderId="6" xfId="0" applyNumberFormat="1" applyFont="1" applyFill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1" fillId="0" borderId="75" xfId="0" applyFont="1" applyBorder="1" applyAlignment="1" applyProtection="1">
      <alignment horizontal="center" vertical="center"/>
      <protection locked="0"/>
    </xf>
    <xf numFmtId="166" fontId="21" fillId="0" borderId="75" xfId="0" applyNumberFormat="1" applyFont="1" applyBorder="1" applyAlignment="1" applyProtection="1">
      <alignment horizontal="center"/>
      <protection locked="0"/>
    </xf>
    <xf numFmtId="164" fontId="21" fillId="0" borderId="75" xfId="0" applyNumberFormat="1" applyFont="1" applyBorder="1" applyAlignment="1">
      <alignment horizontal="center" vertical="center"/>
    </xf>
    <xf numFmtId="164" fontId="21" fillId="0" borderId="75" xfId="0" applyNumberFormat="1" applyFont="1" applyBorder="1" applyAlignment="1" applyProtection="1">
      <alignment horizontal="center" vertical="center"/>
      <protection locked="0"/>
    </xf>
    <xf numFmtId="171" fontId="21" fillId="0" borderId="67" xfId="0" applyNumberFormat="1" applyFont="1" applyFill="1" applyBorder="1" applyAlignment="1" applyProtection="1">
      <alignment horizontal="center" vertical="center"/>
      <protection locked="0"/>
    </xf>
    <xf numFmtId="167" fontId="21" fillId="0" borderId="75" xfId="0" applyNumberFormat="1" applyFont="1" applyBorder="1" applyAlignment="1" applyProtection="1">
      <alignment horizontal="center" vertical="center"/>
      <protection locked="0"/>
    </xf>
    <xf numFmtId="0" fontId="20" fillId="0" borderId="75" xfId="0" applyFont="1" applyBorder="1" applyAlignment="1">
      <alignment horizontal="center" vertical="center"/>
    </xf>
    <xf numFmtId="0" fontId="19" fillId="0" borderId="101" xfId="0" applyFont="1" applyBorder="1"/>
    <xf numFmtId="0" fontId="19" fillId="0" borderId="101" xfId="0" applyFont="1" applyBorder="1" applyAlignment="1">
      <alignment horizontal="center"/>
    </xf>
    <xf numFmtId="166" fontId="21" fillId="0" borderId="101" xfId="0" applyNumberFormat="1" applyFont="1" applyBorder="1" applyAlignment="1" applyProtection="1">
      <alignment horizontal="center" vertical="center"/>
      <protection locked="0"/>
    </xf>
    <xf numFmtId="0" fontId="21" fillId="0" borderId="101" xfId="0" applyFont="1" applyBorder="1" applyAlignment="1">
      <alignment horizontal="center" vertical="center"/>
    </xf>
    <xf numFmtId="0" fontId="21" fillId="0" borderId="101" xfId="0" applyFont="1" applyBorder="1" applyAlignment="1" applyProtection="1">
      <alignment horizontal="center" vertical="center"/>
    </xf>
    <xf numFmtId="0" fontId="21" fillId="0" borderId="101" xfId="0" applyFont="1" applyBorder="1" applyAlignment="1" applyProtection="1">
      <alignment horizontal="center" vertical="center"/>
      <protection locked="0"/>
    </xf>
    <xf numFmtId="166" fontId="21" fillId="0" borderId="101" xfId="0" applyNumberFormat="1" applyFont="1" applyBorder="1" applyAlignment="1" applyProtection="1">
      <alignment horizontal="center"/>
      <protection locked="0"/>
    </xf>
    <xf numFmtId="164" fontId="21" fillId="0" borderId="101" xfId="0" applyNumberFormat="1" applyFont="1" applyBorder="1" applyAlignment="1">
      <alignment horizontal="center" vertical="center"/>
    </xf>
    <xf numFmtId="164" fontId="21" fillId="0" borderId="101" xfId="0" applyNumberFormat="1" applyFont="1" applyBorder="1" applyAlignment="1" applyProtection="1">
      <alignment horizontal="center" vertical="center"/>
      <protection locked="0"/>
    </xf>
    <xf numFmtId="167" fontId="21" fillId="0" borderId="101" xfId="0" applyNumberFormat="1" applyFont="1" applyBorder="1" applyAlignment="1" applyProtection="1">
      <alignment horizontal="center" vertical="center"/>
      <protection locked="0"/>
    </xf>
    <xf numFmtId="0" fontId="20" fillId="0" borderId="101" xfId="0" applyFont="1" applyBorder="1" applyAlignment="1">
      <alignment horizontal="center" vertical="center"/>
    </xf>
    <xf numFmtId="172" fontId="19" fillId="0" borderId="101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_Poussins et Poussines" xfId="1"/>
    <cellStyle name="Normal_TABLE COTATIONS DRANCY" xfId="2"/>
    <cellStyle name="Titre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99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1047749</xdr:colOff>
      <xdr:row>0</xdr:row>
      <xdr:rowOff>152400</xdr:rowOff>
    </xdr:from>
    <xdr:to>
      <xdr:col>3</xdr:col>
      <xdr:colOff>752474</xdr:colOff>
      <xdr:row>2</xdr:row>
      <xdr:rowOff>200025</xdr:rowOff>
    </xdr:to>
    <xdr:pic>
      <xdr:nvPicPr>
        <xdr:cNvPr id="1026" name="Images 1">
          <a:extLst>
            <a:ext uri="{FF2B5EF4-FFF2-40B4-BE49-F238E27FC236}">
              <a16:creationId xmlns:a16="http://schemas.microsoft.com/office/drawing/2014/main" xmlns="" id="{7C441EC1-5175-4C99-8C69-5E8A8098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4" y="152400"/>
          <a:ext cx="128587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219075</xdr:colOff>
      <xdr:row>20</xdr:row>
      <xdr:rowOff>180975</xdr:rowOff>
    </xdr:from>
    <xdr:to>
      <xdr:col>20</xdr:col>
      <xdr:colOff>266700</xdr:colOff>
      <xdr:row>25</xdr:row>
      <xdr:rowOff>57150</xdr:rowOff>
    </xdr:to>
    <xdr:pic>
      <xdr:nvPicPr>
        <xdr:cNvPr id="2050" name="Images 1">
          <a:extLst>
            <a:ext uri="{FF2B5EF4-FFF2-40B4-BE49-F238E27FC236}">
              <a16:creationId xmlns:a16="http://schemas.microsoft.com/office/drawing/2014/main" xmlns="" id="{E05A6386-730E-4B4E-A147-5858E628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4524375"/>
          <a:ext cx="1323975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0</xdr:col>
      <xdr:colOff>952500</xdr:colOff>
      <xdr:row>2</xdr:row>
      <xdr:rowOff>47625</xdr:rowOff>
    </xdr:to>
    <xdr:pic>
      <xdr:nvPicPr>
        <xdr:cNvPr id="3077" name="Images 1">
          <a:extLst>
            <a:ext uri="{FF2B5EF4-FFF2-40B4-BE49-F238E27FC236}">
              <a16:creationId xmlns:a16="http://schemas.microsoft.com/office/drawing/2014/main" xmlns="" id="{18330620-F119-4A60-881A-D0316923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847725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38100</xdr:colOff>
      <xdr:row>37</xdr:row>
      <xdr:rowOff>9525</xdr:rowOff>
    </xdr:from>
    <xdr:to>
      <xdr:col>0</xdr:col>
      <xdr:colOff>923925</xdr:colOff>
      <xdr:row>40</xdr:row>
      <xdr:rowOff>66675</xdr:rowOff>
    </xdr:to>
    <xdr:pic>
      <xdr:nvPicPr>
        <xdr:cNvPr id="3078" name="Images 1">
          <a:extLst>
            <a:ext uri="{FF2B5EF4-FFF2-40B4-BE49-F238E27FC236}">
              <a16:creationId xmlns:a16="http://schemas.microsoft.com/office/drawing/2014/main" xmlns="" id="{C2AC4980-6220-4C75-991F-5962C654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62950"/>
          <a:ext cx="885825" cy="76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20</xdr:col>
      <xdr:colOff>133350</xdr:colOff>
      <xdr:row>36</xdr:row>
      <xdr:rowOff>190500</xdr:rowOff>
    </xdr:from>
    <xdr:to>
      <xdr:col>21</xdr:col>
      <xdr:colOff>333375</xdr:colOff>
      <xdr:row>39</xdr:row>
      <xdr:rowOff>142875</xdr:rowOff>
    </xdr:to>
    <xdr:pic>
      <xdr:nvPicPr>
        <xdr:cNvPr id="3079" name="Images 1">
          <a:extLst>
            <a:ext uri="{FF2B5EF4-FFF2-40B4-BE49-F238E27FC236}">
              <a16:creationId xmlns:a16="http://schemas.microsoft.com/office/drawing/2014/main" xmlns="" id="{BB051548-3088-498F-945C-7C12D91C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75" y="8305800"/>
          <a:ext cx="781050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18</xdr:col>
      <xdr:colOff>476250</xdr:colOff>
      <xdr:row>0</xdr:row>
      <xdr:rowOff>0</xdr:rowOff>
    </xdr:from>
    <xdr:to>
      <xdr:col>21</xdr:col>
      <xdr:colOff>142875</xdr:colOff>
      <xdr:row>1</xdr:row>
      <xdr:rowOff>247650</xdr:rowOff>
    </xdr:to>
    <xdr:pic>
      <xdr:nvPicPr>
        <xdr:cNvPr id="3080" name="Images 1">
          <a:extLst>
            <a:ext uri="{FF2B5EF4-FFF2-40B4-BE49-F238E27FC236}">
              <a16:creationId xmlns:a16="http://schemas.microsoft.com/office/drawing/2014/main" xmlns="" id="{7066DEFA-30FA-48EF-97D3-493901B1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0"/>
          <a:ext cx="1466850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16</xdr:row>
      <xdr:rowOff>76200</xdr:rowOff>
    </xdr:from>
    <xdr:to>
      <xdr:col>17</xdr:col>
      <xdr:colOff>285750</xdr:colOff>
      <xdr:row>20</xdr:row>
      <xdr:rowOff>47625</xdr:rowOff>
    </xdr:to>
    <xdr:pic>
      <xdr:nvPicPr>
        <xdr:cNvPr id="4098" name="Images 1">
          <a:extLst>
            <a:ext uri="{FF2B5EF4-FFF2-40B4-BE49-F238E27FC236}">
              <a16:creationId xmlns:a16="http://schemas.microsoft.com/office/drawing/2014/main" xmlns="" id="{6E69D29F-DA01-4A96-9717-E631BEE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390900"/>
          <a:ext cx="1143000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26</xdr:row>
      <xdr:rowOff>171450</xdr:rowOff>
    </xdr:from>
    <xdr:to>
      <xdr:col>6</xdr:col>
      <xdr:colOff>266700</xdr:colOff>
      <xdr:row>29</xdr:row>
      <xdr:rowOff>180975</xdr:rowOff>
    </xdr:to>
    <xdr:pic>
      <xdr:nvPicPr>
        <xdr:cNvPr id="5122" name="Images 1">
          <a:extLst>
            <a:ext uri="{FF2B5EF4-FFF2-40B4-BE49-F238E27FC236}">
              <a16:creationId xmlns:a16="http://schemas.microsoft.com/office/drawing/2014/main" xmlns="" id="{E2D137B8-DB63-4048-A1B4-A86EF5BB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5372100"/>
          <a:ext cx="1104900" cy="609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23</xdr:row>
      <xdr:rowOff>95250</xdr:rowOff>
    </xdr:from>
    <xdr:to>
      <xdr:col>0</xdr:col>
      <xdr:colOff>1314450</xdr:colOff>
      <xdr:row>26</xdr:row>
      <xdr:rowOff>123825</xdr:rowOff>
    </xdr:to>
    <xdr:pic>
      <xdr:nvPicPr>
        <xdr:cNvPr id="6391" name="Images 1">
          <a:extLst>
            <a:ext uri="{FF2B5EF4-FFF2-40B4-BE49-F238E27FC236}">
              <a16:creationId xmlns:a16="http://schemas.microsoft.com/office/drawing/2014/main" xmlns="" id="{038E3072-1398-4B90-B8DE-85420638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971925"/>
          <a:ext cx="1114425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23</xdr:row>
      <xdr:rowOff>95250</xdr:rowOff>
    </xdr:from>
    <xdr:to>
      <xdr:col>0</xdr:col>
      <xdr:colOff>1314450</xdr:colOff>
      <xdr:row>26</xdr:row>
      <xdr:rowOff>123825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xmlns="" id="{1735A6CD-BAEB-4212-B330-B7F8033CA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4086225"/>
          <a:ext cx="1114425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11</xdr:row>
      <xdr:rowOff>104775</xdr:rowOff>
    </xdr:from>
    <xdr:to>
      <xdr:col>0</xdr:col>
      <xdr:colOff>1238250</xdr:colOff>
      <xdr:row>15</xdr:row>
      <xdr:rowOff>95250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xmlns="" id="{8FF06E1A-AB02-475D-913E-FA8086FE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248275"/>
          <a:ext cx="110490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15</xdr:row>
      <xdr:rowOff>95250</xdr:rowOff>
    </xdr:from>
    <xdr:to>
      <xdr:col>0</xdr:col>
      <xdr:colOff>1371600</xdr:colOff>
      <xdr:row>19</xdr:row>
      <xdr:rowOff>28575</xdr:rowOff>
    </xdr:to>
    <xdr:pic>
      <xdr:nvPicPr>
        <xdr:cNvPr id="9218" name="Images 1">
          <a:extLst>
            <a:ext uri="{FF2B5EF4-FFF2-40B4-BE49-F238E27FC236}">
              <a16:creationId xmlns:a16="http://schemas.microsoft.com/office/drawing/2014/main" xmlns="" id="{A138B2B7-9A3A-4E61-9EB6-BBD91C3C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058275"/>
          <a:ext cx="1104900" cy="771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13</xdr:row>
      <xdr:rowOff>180975</xdr:rowOff>
    </xdr:from>
    <xdr:to>
      <xdr:col>0</xdr:col>
      <xdr:colOff>1600200</xdr:colOff>
      <xdr:row>17</xdr:row>
      <xdr:rowOff>95250</xdr:rowOff>
    </xdr:to>
    <xdr:pic>
      <xdr:nvPicPr>
        <xdr:cNvPr id="10242" name="Images 1">
          <a:extLst>
            <a:ext uri="{FF2B5EF4-FFF2-40B4-BE49-F238E27FC236}">
              <a16:creationId xmlns:a16="http://schemas.microsoft.com/office/drawing/2014/main" xmlns="" id="{8E6331C9-5E02-4D8A-B0A0-A7DCF36A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8505825"/>
          <a:ext cx="1133475" cy="752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33</xdr:row>
      <xdr:rowOff>171450</xdr:rowOff>
    </xdr:from>
    <xdr:to>
      <xdr:col>0</xdr:col>
      <xdr:colOff>1276350</xdr:colOff>
      <xdr:row>36</xdr:row>
      <xdr:rowOff>95250</xdr:rowOff>
    </xdr:to>
    <xdr:pic>
      <xdr:nvPicPr>
        <xdr:cNvPr id="11266" name="Images 1">
          <a:extLst>
            <a:ext uri="{FF2B5EF4-FFF2-40B4-BE49-F238E27FC236}">
              <a16:creationId xmlns:a16="http://schemas.microsoft.com/office/drawing/2014/main" xmlns="" id="{07BA266D-23E9-4372-A079-F20284BA3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3144500"/>
          <a:ext cx="542925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257175</xdr:colOff>
      <xdr:row>57</xdr:row>
      <xdr:rowOff>114300</xdr:rowOff>
    </xdr:from>
    <xdr:to>
      <xdr:col>28</xdr:col>
      <xdr:colOff>95250</xdr:colOff>
      <xdr:row>61</xdr:row>
      <xdr:rowOff>161925</xdr:rowOff>
    </xdr:to>
    <xdr:pic>
      <xdr:nvPicPr>
        <xdr:cNvPr id="16386" name="Images 1">
          <a:extLst>
            <a:ext uri="{FF2B5EF4-FFF2-40B4-BE49-F238E27FC236}">
              <a16:creationId xmlns:a16="http://schemas.microsoft.com/office/drawing/2014/main" xmlns="" id="{78504B8A-BC83-44A4-8CD0-EFBDC5D1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1553825"/>
          <a:ext cx="1085850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247650</xdr:colOff>
      <xdr:row>57</xdr:row>
      <xdr:rowOff>133350</xdr:rowOff>
    </xdr:from>
    <xdr:to>
      <xdr:col>24</xdr:col>
      <xdr:colOff>400050</xdr:colOff>
      <xdr:row>61</xdr:row>
      <xdr:rowOff>114300</xdr:rowOff>
    </xdr:to>
    <xdr:pic>
      <xdr:nvPicPr>
        <xdr:cNvPr id="17410" name="Images 1">
          <a:extLst>
            <a:ext uri="{FF2B5EF4-FFF2-40B4-BE49-F238E27FC236}">
              <a16:creationId xmlns:a16="http://schemas.microsoft.com/office/drawing/2014/main" xmlns="" id="{D3313383-CEF2-4F4D-8803-75C8C861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11534775"/>
          <a:ext cx="1095375" cy="781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257175</xdr:colOff>
      <xdr:row>58</xdr:row>
      <xdr:rowOff>0</xdr:rowOff>
    </xdr:from>
    <xdr:to>
      <xdr:col>28</xdr:col>
      <xdr:colOff>409575</xdr:colOff>
      <xdr:row>62</xdr:row>
      <xdr:rowOff>47625</xdr:rowOff>
    </xdr:to>
    <xdr:pic>
      <xdr:nvPicPr>
        <xdr:cNvPr id="18434" name="Images 1">
          <a:extLst>
            <a:ext uri="{FF2B5EF4-FFF2-40B4-BE49-F238E27FC236}">
              <a16:creationId xmlns:a16="http://schemas.microsoft.com/office/drawing/2014/main" xmlns="" id="{CE2FC830-A3C0-4877-98E7-4DD010DA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1601450"/>
          <a:ext cx="1095375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57</xdr:row>
      <xdr:rowOff>133350</xdr:rowOff>
    </xdr:from>
    <xdr:to>
      <xdr:col>4</xdr:col>
      <xdr:colOff>257175</xdr:colOff>
      <xdr:row>61</xdr:row>
      <xdr:rowOff>180975</xdr:rowOff>
    </xdr:to>
    <xdr:pic>
      <xdr:nvPicPr>
        <xdr:cNvPr id="19458" name="Images 1">
          <a:extLst>
            <a:ext uri="{FF2B5EF4-FFF2-40B4-BE49-F238E27FC236}">
              <a16:creationId xmlns:a16="http://schemas.microsoft.com/office/drawing/2014/main" xmlns="" id="{04D94375-3BF3-4124-BD63-08BF7F83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534775"/>
          <a:ext cx="1095375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H38"/>
  <sheetViews>
    <sheetView showZeros="0" view="pageBreakPreview" zoomScaleSheetLayoutView="100" workbookViewId="0">
      <selection activeCell="B28" sqref="B28"/>
    </sheetView>
  </sheetViews>
  <sheetFormatPr baseColWidth="10" defaultRowHeight="15.75" x14ac:dyDescent="0.25"/>
  <cols>
    <col min="1" max="1" width="53.75" style="1" customWidth="1"/>
    <col min="2" max="2" width="28.125" style="1" customWidth="1"/>
    <col min="3" max="3" width="20.75" customWidth="1"/>
    <col min="4" max="4" width="13.25" customWidth="1"/>
    <col min="5" max="5" width="6.875" customWidth="1"/>
    <col min="6" max="6" width="34.75" customWidth="1"/>
    <col min="7" max="7" width="9.25" customWidth="1"/>
  </cols>
  <sheetData>
    <row r="1" spans="1:8" ht="26.25" x14ac:dyDescent="0.4">
      <c r="A1" s="417" t="s">
        <v>189</v>
      </c>
      <c r="B1" s="417"/>
      <c r="C1" s="417"/>
    </row>
    <row r="3" spans="1:8" ht="18.75" x14ac:dyDescent="0.3">
      <c r="A3" s="2" t="s">
        <v>0</v>
      </c>
      <c r="B3" s="3"/>
      <c r="C3" s="4"/>
    </row>
    <row r="4" spans="1:8" x14ac:dyDescent="0.25">
      <c r="A4" s="3"/>
      <c r="B4" s="3"/>
      <c r="C4" s="4"/>
    </row>
    <row r="5" spans="1:8" x14ac:dyDescent="0.25">
      <c r="A5" s="3" t="s">
        <v>1</v>
      </c>
      <c r="B5" s="3" t="s">
        <v>190</v>
      </c>
      <c r="C5" s="3"/>
    </row>
    <row r="6" spans="1:8" x14ac:dyDescent="0.25">
      <c r="A6" s="3" t="s">
        <v>2</v>
      </c>
      <c r="B6" s="3" t="s">
        <v>191</v>
      </c>
      <c r="C6" s="3"/>
    </row>
    <row r="7" spans="1:8" x14ac:dyDescent="0.25">
      <c r="A7" s="3"/>
      <c r="B7" s="3"/>
      <c r="C7" s="3"/>
    </row>
    <row r="8" spans="1:8" ht="15" customHeight="1" x14ac:dyDescent="0.25">
      <c r="A8" s="3" t="s">
        <v>3</v>
      </c>
      <c r="B8" s="3" t="s">
        <v>196</v>
      </c>
      <c r="C8" s="3"/>
    </row>
    <row r="9" spans="1:8" ht="15" customHeight="1" x14ac:dyDescent="0.25">
      <c r="A9" s="3" t="s">
        <v>202</v>
      </c>
      <c r="B9" s="3" t="s">
        <v>191</v>
      </c>
      <c r="C9" s="3"/>
      <c r="D9" s="5"/>
      <c r="E9" s="5"/>
    </row>
    <row r="10" spans="1:8" ht="15" customHeight="1" x14ac:dyDescent="0.25">
      <c r="A10" s="3" t="s">
        <v>200</v>
      </c>
      <c r="B10" s="3" t="s">
        <v>201</v>
      </c>
      <c r="C10" s="3"/>
    </row>
    <row r="11" spans="1:8" ht="15" customHeight="1" x14ac:dyDescent="0.25">
      <c r="A11" s="3" t="s">
        <v>203</v>
      </c>
      <c r="B11" s="3" t="s">
        <v>204</v>
      </c>
      <c r="C11" s="3"/>
      <c r="D11" s="3"/>
      <c r="E11" s="4"/>
      <c r="F11" s="3"/>
      <c r="G11" s="3"/>
      <c r="H11" s="4"/>
    </row>
    <row r="12" spans="1:8" ht="15" customHeight="1" x14ac:dyDescent="0.25">
      <c r="A12" s="3" t="s">
        <v>4</v>
      </c>
      <c r="B12" s="3" t="s">
        <v>197</v>
      </c>
      <c r="C12" s="3"/>
      <c r="D12" s="3"/>
      <c r="E12" s="4"/>
    </row>
    <row r="13" spans="1:8" ht="15" customHeight="1" x14ac:dyDescent="0.25">
      <c r="A13" s="3" t="s">
        <v>4</v>
      </c>
      <c r="B13" s="3" t="s">
        <v>198</v>
      </c>
      <c r="C13" s="3"/>
      <c r="D13" s="3"/>
      <c r="E13" s="4"/>
    </row>
    <row r="14" spans="1:8" ht="15" customHeight="1" x14ac:dyDescent="0.25">
      <c r="A14" s="3" t="s">
        <v>4</v>
      </c>
      <c r="B14" s="3" t="s">
        <v>199</v>
      </c>
      <c r="C14" s="3"/>
    </row>
    <row r="15" spans="1:8" ht="15" customHeight="1" x14ac:dyDescent="0.25">
      <c r="A15" s="3"/>
      <c r="B15" s="3"/>
      <c r="C15" s="3"/>
    </row>
    <row r="16" spans="1:8" ht="15" customHeight="1" x14ac:dyDescent="0.25">
      <c r="A16" s="3" t="s">
        <v>169</v>
      </c>
      <c r="B16" s="3" t="s">
        <v>205</v>
      </c>
      <c r="C16" s="3"/>
      <c r="D16" s="6"/>
      <c r="E16" s="6"/>
    </row>
    <row r="17" spans="1:7" ht="15" customHeight="1" x14ac:dyDescent="0.25">
      <c r="A17" s="3" t="s">
        <v>169</v>
      </c>
      <c r="B17" s="3" t="s">
        <v>206</v>
      </c>
      <c r="C17" s="3"/>
    </row>
    <row r="18" spans="1:7" ht="15" customHeight="1" x14ac:dyDescent="0.25">
      <c r="A18" s="3" t="s">
        <v>169</v>
      </c>
      <c r="B18" s="3" t="s">
        <v>207</v>
      </c>
      <c r="C18" s="3"/>
    </row>
    <row r="19" spans="1:7" ht="15" customHeight="1" x14ac:dyDescent="0.25">
      <c r="A19" s="3" t="s">
        <v>169</v>
      </c>
      <c r="B19" s="3" t="s">
        <v>208</v>
      </c>
      <c r="C19" s="3"/>
    </row>
    <row r="20" spans="1:7" ht="15" customHeight="1" x14ac:dyDescent="0.25">
      <c r="A20" s="3" t="s">
        <v>169</v>
      </c>
      <c r="B20" s="3" t="s">
        <v>194</v>
      </c>
      <c r="C20" s="3"/>
    </row>
    <row r="21" spans="1:7" ht="15" customHeight="1" x14ac:dyDescent="0.25">
      <c r="A21" s="3"/>
      <c r="B21" s="3"/>
      <c r="C21" s="3"/>
      <c r="D21" s="3"/>
      <c r="E21" s="4"/>
    </row>
    <row r="22" spans="1:7" ht="15" customHeight="1" x14ac:dyDescent="0.25">
      <c r="A22" s="3" t="s">
        <v>172</v>
      </c>
      <c r="B22" s="3" t="s">
        <v>205</v>
      </c>
      <c r="C22" s="3"/>
      <c r="D22" s="3"/>
      <c r="E22" s="4"/>
      <c r="F22" s="3"/>
      <c r="G22" s="4"/>
    </row>
    <row r="23" spans="1:7" ht="15" customHeight="1" x14ac:dyDescent="0.25">
      <c r="A23" s="3" t="s">
        <v>172</v>
      </c>
      <c r="B23" s="3" t="s">
        <v>209</v>
      </c>
      <c r="C23" s="3"/>
    </row>
    <row r="24" spans="1:7" ht="15" customHeight="1" x14ac:dyDescent="0.25">
      <c r="A24" s="3" t="s">
        <v>172</v>
      </c>
      <c r="B24" s="3" t="s">
        <v>210</v>
      </c>
      <c r="C24" s="3"/>
      <c r="D24" s="3"/>
      <c r="E24" s="4"/>
      <c r="F24" s="3"/>
      <c r="G24" s="4"/>
    </row>
    <row r="25" spans="1:7" ht="15" customHeight="1" x14ac:dyDescent="0.25">
      <c r="A25" s="3"/>
      <c r="B25" s="3"/>
      <c r="C25" s="3"/>
    </row>
    <row r="26" spans="1:7" ht="15" customHeight="1" x14ac:dyDescent="0.25">
      <c r="A26" s="3" t="s">
        <v>6</v>
      </c>
      <c r="B26" s="3" t="s">
        <v>211</v>
      </c>
      <c r="C26" s="3"/>
      <c r="D26" s="3"/>
      <c r="E26" s="4"/>
      <c r="F26" s="3"/>
      <c r="G26" s="4"/>
    </row>
    <row r="27" spans="1:7" ht="15" customHeight="1" x14ac:dyDescent="0.25">
      <c r="A27" s="3" t="s">
        <v>6</v>
      </c>
      <c r="B27" s="3" t="s">
        <v>231</v>
      </c>
      <c r="C27" s="3"/>
      <c r="D27" s="3"/>
      <c r="E27" s="3"/>
    </row>
    <row r="28" spans="1:7" ht="15" customHeight="1" x14ac:dyDescent="0.25">
      <c r="A28" s="3" t="s">
        <v>6</v>
      </c>
      <c r="B28" s="3" t="s">
        <v>206</v>
      </c>
      <c r="C28" s="3"/>
    </row>
    <row r="29" spans="1:7" ht="15" customHeight="1" x14ac:dyDescent="0.25">
      <c r="A29" s="3" t="s">
        <v>6</v>
      </c>
      <c r="B29" s="3" t="s">
        <v>212</v>
      </c>
      <c r="C29" s="3"/>
    </row>
    <row r="30" spans="1:7" ht="15" customHeight="1" x14ac:dyDescent="0.25">
      <c r="A30" s="3"/>
      <c r="B30" s="3"/>
      <c r="C30" s="3"/>
    </row>
    <row r="31" spans="1:7" ht="15" customHeight="1" x14ac:dyDescent="0.25">
      <c r="A31" s="3" t="s">
        <v>173</v>
      </c>
      <c r="B31" s="3" t="s">
        <v>210</v>
      </c>
      <c r="C31" s="3"/>
      <c r="D31" s="3"/>
      <c r="E31" s="4"/>
      <c r="F31" s="3"/>
      <c r="G31" s="4"/>
    </row>
    <row r="32" spans="1:7" ht="15" customHeight="1" x14ac:dyDescent="0.25">
      <c r="A32" s="3" t="s">
        <v>173</v>
      </c>
      <c r="B32" s="3" t="s">
        <v>194</v>
      </c>
      <c r="C32" s="3"/>
      <c r="D32" s="3"/>
      <c r="E32" s="3"/>
    </row>
    <row r="33" spans="1:7" ht="15" customHeight="1" x14ac:dyDescent="0.25">
      <c r="A33" s="3" t="s">
        <v>173</v>
      </c>
      <c r="B33" s="3" t="s">
        <v>206</v>
      </c>
      <c r="C33" s="3"/>
    </row>
    <row r="34" spans="1:7" ht="15" customHeight="1" x14ac:dyDescent="0.25">
      <c r="A34" s="3"/>
      <c r="B34" s="3"/>
      <c r="C34" s="3"/>
      <c r="D34" s="3"/>
      <c r="E34" s="4"/>
      <c r="F34" s="3"/>
      <c r="G34" s="4"/>
    </row>
    <row r="35" spans="1:7" ht="15" customHeight="1" x14ac:dyDescent="0.25">
      <c r="A35" s="3" t="s">
        <v>171</v>
      </c>
      <c r="B35" s="3" t="s">
        <v>192</v>
      </c>
      <c r="C35" s="3"/>
    </row>
    <row r="36" spans="1:7" ht="15" customHeight="1" x14ac:dyDescent="0.25">
      <c r="A36" s="3" t="s">
        <v>171</v>
      </c>
      <c r="B36" s="3" t="s">
        <v>193</v>
      </c>
      <c r="C36" s="3"/>
    </row>
    <row r="37" spans="1:7" ht="15" customHeight="1" x14ac:dyDescent="0.25">
      <c r="A37" s="3" t="s">
        <v>171</v>
      </c>
      <c r="B37" s="3" t="s">
        <v>194</v>
      </c>
      <c r="C37" s="3"/>
    </row>
    <row r="38" spans="1:7" ht="15" customHeight="1" x14ac:dyDescent="0.25">
      <c r="A38" s="3" t="s">
        <v>171</v>
      </c>
      <c r="B38" s="3" t="s">
        <v>195</v>
      </c>
      <c r="C38" s="3"/>
    </row>
  </sheetData>
  <sheetProtection selectLockedCells="1" selectUnlockedCells="1"/>
  <mergeCells count="1">
    <mergeCell ref="A1:C1"/>
  </mergeCells>
  <pageMargins left="0.7" right="0.7" top="0.75" bottom="0.75" header="0.51180555555555551" footer="0.51180555555555551"/>
  <pageSetup paperSize="9" scale="68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U20"/>
  <sheetViews>
    <sheetView showZeros="0" view="pageBreakPreview" zoomScaleNormal="90" zoomScaleSheetLayoutView="100" workbookViewId="0">
      <selection activeCell="B20" sqref="B20"/>
    </sheetView>
  </sheetViews>
  <sheetFormatPr baseColWidth="10" defaultRowHeight="15.75" x14ac:dyDescent="0.25"/>
  <cols>
    <col min="1" max="1" width="15.125" style="7" customWidth="1"/>
    <col min="2" max="2" width="7.875" style="8" customWidth="1"/>
    <col min="3" max="3" width="5.875" style="1" customWidth="1"/>
    <col min="4" max="4" width="7.125" style="1" customWidth="1"/>
    <col min="5" max="6" width="6.75" style="1" customWidth="1"/>
    <col min="7" max="7" width="7.875" style="1" customWidth="1"/>
    <col min="8" max="8" width="7.375" style="1" customWidth="1"/>
    <col min="9" max="11" width="7.125" style="1" customWidth="1"/>
    <col min="12" max="12" width="7.5" style="1" customWidth="1"/>
    <col min="13" max="13" width="6.75" style="1" customWidth="1"/>
    <col min="14" max="15" width="7.125" style="1" customWidth="1"/>
    <col min="16" max="16" width="7.125" style="6" customWidth="1"/>
    <col min="17" max="19" width="6.75" style="1" customWidth="1"/>
    <col min="20" max="20" width="10" style="1" customWidth="1"/>
  </cols>
  <sheetData>
    <row r="1" spans="1:21" s="10" customFormat="1" ht="20.25" x14ac:dyDescent="0.3">
      <c r="A1" s="418" t="s">
        <v>8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</row>
    <row r="2" spans="1:21" s="10" customFormat="1" ht="20.25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1" s="1" customFormat="1" x14ac:dyDescent="0.25">
      <c r="A3" s="11"/>
      <c r="B3" s="12" t="s">
        <v>9</v>
      </c>
      <c r="C3" s="13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3" t="s">
        <v>27</v>
      </c>
    </row>
    <row r="4" spans="1:21" x14ac:dyDescent="0.25">
      <c r="A4" s="14" t="s">
        <v>28</v>
      </c>
      <c r="B4" s="15"/>
      <c r="C4" s="15"/>
      <c r="D4" s="15"/>
      <c r="E4" s="15"/>
      <c r="F4" s="15"/>
      <c r="G4" s="15"/>
      <c r="H4" s="15" t="e">
        <f>(POINTS!H16)</f>
        <v>#REF!</v>
      </c>
      <c r="I4" s="15" t="e">
        <f>(POINTS!I16)</f>
        <v>#REF!</v>
      </c>
      <c r="J4" s="15"/>
      <c r="K4" s="15"/>
      <c r="L4" s="15"/>
      <c r="M4" s="15" t="e">
        <f>(POINTS!M16)</f>
        <v>#REF!</v>
      </c>
      <c r="N4" s="15"/>
      <c r="O4" s="15"/>
      <c r="P4" s="15" t="e">
        <f>(POINTS!P16)</f>
        <v>#REF!</v>
      </c>
      <c r="Q4" s="15"/>
      <c r="R4" s="15" t="e">
        <f>(POINTS!R16)</f>
        <v>#REF!</v>
      </c>
      <c r="S4" s="15" t="e">
        <f>(POINTS!S16)</f>
        <v>#REF!</v>
      </c>
      <c r="T4" s="15" t="e">
        <f>(POINTS!T16)</f>
        <v>#REF!</v>
      </c>
    </row>
    <row r="5" spans="1:21" x14ac:dyDescent="0.25">
      <c r="A5" s="14" t="s">
        <v>29</v>
      </c>
      <c r="B5" s="15"/>
      <c r="C5" s="15" t="e">
        <f>('POINTS T2'!C15)</f>
        <v>#REF!</v>
      </c>
      <c r="D5" s="15"/>
      <c r="E5" s="15"/>
      <c r="F5" s="15" t="e">
        <f>('POINTS T2'!F15)</f>
        <v>#REF!</v>
      </c>
      <c r="G5" s="15" t="e">
        <f>('POINTS T2'!G15)</f>
        <v>#REF!</v>
      </c>
      <c r="H5" s="15" t="e">
        <f>('POINTS T2'!H15)</f>
        <v>#REF!</v>
      </c>
      <c r="I5" s="15" t="e">
        <f>('POINTS T2'!I15)</f>
        <v>#REF!</v>
      </c>
      <c r="J5" s="15" t="e">
        <f>('POINTS T2'!J15)</f>
        <v>#REF!</v>
      </c>
      <c r="K5" s="15"/>
      <c r="L5" s="15" t="e">
        <f>('POINTS T2'!L15)</f>
        <v>#REF!</v>
      </c>
      <c r="M5" s="15"/>
      <c r="N5" s="15" t="e">
        <f>('POINTS T2'!N15)</f>
        <v>#REF!</v>
      </c>
      <c r="O5" s="15"/>
      <c r="P5" s="15"/>
      <c r="Q5" s="15" t="e">
        <f>('POINTS T2'!Q15)</f>
        <v>#REF!</v>
      </c>
      <c r="R5" s="15"/>
      <c r="S5" s="15" t="e">
        <f>('POINTS T2'!S15)</f>
        <v>#REF!</v>
      </c>
      <c r="T5" s="15" t="e">
        <f>('POINTS T2'!T15)</f>
        <v>#REF!</v>
      </c>
    </row>
    <row r="6" spans="1:21" s="18" customFormat="1" ht="20.65" customHeight="1" x14ac:dyDescent="0.35">
      <c r="A6" s="16" t="s">
        <v>30</v>
      </c>
      <c r="B6" s="17">
        <f t="shared" ref="B6:T6" si="0">SUM(B4:B5)</f>
        <v>0</v>
      </c>
      <c r="C6" s="17" t="e">
        <f t="shared" si="0"/>
        <v>#REF!</v>
      </c>
      <c r="D6" s="17">
        <f t="shared" si="0"/>
        <v>0</v>
      </c>
      <c r="E6" s="17">
        <f t="shared" si="0"/>
        <v>0</v>
      </c>
      <c r="F6" s="17" t="e">
        <f t="shared" si="0"/>
        <v>#REF!</v>
      </c>
      <c r="G6" s="17" t="e">
        <f t="shared" si="0"/>
        <v>#REF!</v>
      </c>
      <c r="H6" s="17" t="e">
        <f t="shared" si="0"/>
        <v>#REF!</v>
      </c>
      <c r="I6" s="17" t="e">
        <f t="shared" si="0"/>
        <v>#REF!</v>
      </c>
      <c r="J6" s="17" t="e">
        <f t="shared" si="0"/>
        <v>#REF!</v>
      </c>
      <c r="K6" s="17">
        <f t="shared" si="0"/>
        <v>0</v>
      </c>
      <c r="L6" s="17" t="e">
        <f t="shared" si="0"/>
        <v>#REF!</v>
      </c>
      <c r="M6" s="17" t="e">
        <f t="shared" si="0"/>
        <v>#REF!</v>
      </c>
      <c r="N6" s="17" t="e">
        <f t="shared" si="0"/>
        <v>#REF!</v>
      </c>
      <c r="O6" s="17">
        <f t="shared" si="0"/>
        <v>0</v>
      </c>
      <c r="P6" s="17" t="e">
        <f t="shared" si="0"/>
        <v>#REF!</v>
      </c>
      <c r="Q6" s="17" t="e">
        <f t="shared" si="0"/>
        <v>#REF!</v>
      </c>
      <c r="R6" s="17" t="e">
        <f t="shared" si="0"/>
        <v>#REF!</v>
      </c>
      <c r="S6" s="17" t="e">
        <f t="shared" si="0"/>
        <v>#REF!</v>
      </c>
      <c r="T6" s="17" t="e">
        <f t="shared" si="0"/>
        <v>#REF!</v>
      </c>
    </row>
    <row r="7" spans="1:21" s="22" customFormat="1" ht="20.65" customHeight="1" x14ac:dyDescent="0.3">
      <c r="A7" s="19" t="s">
        <v>31</v>
      </c>
      <c r="B7" s="20">
        <v>1</v>
      </c>
      <c r="C7" s="21">
        <v>9</v>
      </c>
      <c r="D7" s="21">
        <v>4</v>
      </c>
      <c r="E7" s="21">
        <v>2</v>
      </c>
      <c r="F7" s="21">
        <v>7</v>
      </c>
      <c r="G7" s="21">
        <v>14</v>
      </c>
      <c r="H7" s="21">
        <v>13</v>
      </c>
      <c r="I7" s="21">
        <v>16</v>
      </c>
      <c r="J7" s="21">
        <v>11</v>
      </c>
      <c r="K7" s="21">
        <v>5</v>
      </c>
      <c r="L7" s="21">
        <v>15</v>
      </c>
      <c r="M7" s="21">
        <v>12</v>
      </c>
      <c r="N7" s="21">
        <v>6</v>
      </c>
      <c r="O7" s="21">
        <v>3</v>
      </c>
      <c r="P7" s="21">
        <v>8</v>
      </c>
      <c r="Q7" s="21">
        <v>19</v>
      </c>
      <c r="R7" s="21">
        <v>10</v>
      </c>
      <c r="S7" s="21">
        <v>17</v>
      </c>
      <c r="T7" s="21">
        <v>18</v>
      </c>
    </row>
    <row r="11" spans="1:21" ht="18.2" customHeight="1" x14ac:dyDescent="0.3">
      <c r="A11" s="419" t="s">
        <v>32</v>
      </c>
      <c r="B11" s="419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</row>
    <row r="12" spans="1:21" ht="20.25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21" x14ac:dyDescent="0.25">
      <c r="A13" s="11">
        <f>A3</f>
        <v>0</v>
      </c>
      <c r="B13" s="12" t="str">
        <f>B3</f>
        <v>ABDO</v>
      </c>
      <c r="C13" s="13" t="str">
        <f>C3</f>
        <v>ACB</v>
      </c>
      <c r="D13" s="13" t="str">
        <f>D3</f>
        <v>ASGB</v>
      </c>
      <c r="E13" s="13" t="str">
        <f>E3</f>
        <v>BMSA</v>
      </c>
      <c r="F13" s="13" t="s">
        <v>13</v>
      </c>
      <c r="G13" s="13" t="s">
        <v>14</v>
      </c>
      <c r="H13" s="13" t="str">
        <f>H3</f>
        <v>ACMA</v>
      </c>
      <c r="I13" s="13" t="str">
        <f>I3</f>
        <v>COMA</v>
      </c>
      <c r="J13" s="13" t="s">
        <v>17</v>
      </c>
      <c r="K13" s="13" t="str">
        <f t="shared" ref="K13:Q13" si="1">K3</f>
        <v>ESV</v>
      </c>
      <c r="L13" s="13" t="str">
        <f t="shared" si="1"/>
        <v>ESCXV</v>
      </c>
      <c r="M13" s="13" t="str">
        <f t="shared" si="1"/>
        <v>ESS</v>
      </c>
      <c r="N13" s="13" t="str">
        <f t="shared" si="1"/>
        <v>NLSA</v>
      </c>
      <c r="O13" s="13" t="str">
        <f t="shared" si="1"/>
        <v>SDUS</v>
      </c>
      <c r="P13" s="13" t="str">
        <f t="shared" si="1"/>
        <v>TAC</v>
      </c>
      <c r="Q13" s="13" t="str">
        <f t="shared" si="1"/>
        <v>MASC</v>
      </c>
      <c r="R13" s="13" t="s">
        <v>25</v>
      </c>
      <c r="S13" s="13" t="str">
        <f>S3</f>
        <v>USMA</v>
      </c>
      <c r="T13" s="13" t="str">
        <f>T3</f>
        <v>US MERY</v>
      </c>
      <c r="U13" s="24" t="s">
        <v>33</v>
      </c>
    </row>
    <row r="14" spans="1:21" x14ac:dyDescent="0.25">
      <c r="A14" s="25" t="s">
        <v>34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7">
        <f t="shared" ref="U14:U20" si="2">SUM(B14:T14)</f>
        <v>0</v>
      </c>
    </row>
    <row r="15" spans="1:21" x14ac:dyDescent="0.25">
      <c r="A15" s="25" t="s">
        <v>35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7">
        <f t="shared" si="2"/>
        <v>0</v>
      </c>
    </row>
    <row r="16" spans="1:21" x14ac:dyDescent="0.25">
      <c r="A16" s="25" t="s">
        <v>36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7">
        <f t="shared" si="2"/>
        <v>0</v>
      </c>
    </row>
    <row r="17" spans="1:21" x14ac:dyDescent="0.25">
      <c r="A17" s="25" t="s">
        <v>37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7">
        <f t="shared" si="2"/>
        <v>0</v>
      </c>
    </row>
    <row r="18" spans="1:21" x14ac:dyDescent="0.25">
      <c r="A18" s="25" t="s">
        <v>38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7">
        <f t="shared" si="2"/>
        <v>0</v>
      </c>
    </row>
    <row r="19" spans="1:21" x14ac:dyDescent="0.25">
      <c r="A19" s="25" t="s">
        <v>39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7">
        <f t="shared" si="2"/>
        <v>0</v>
      </c>
    </row>
    <row r="20" spans="1:21" s="32" customFormat="1" ht="18.2" customHeight="1" x14ac:dyDescent="0.3">
      <c r="A20" s="29" t="s">
        <v>33</v>
      </c>
      <c r="B20" s="30">
        <f t="shared" ref="B20:T20" si="3">SUM(B14:B19)</f>
        <v>0</v>
      </c>
      <c r="C20" s="30">
        <f t="shared" si="3"/>
        <v>0</v>
      </c>
      <c r="D20" s="30">
        <f t="shared" si="3"/>
        <v>0</v>
      </c>
      <c r="E20" s="30">
        <f t="shared" si="3"/>
        <v>0</v>
      </c>
      <c r="F20" s="30">
        <f t="shared" si="3"/>
        <v>0</v>
      </c>
      <c r="G20" s="30">
        <f t="shared" si="3"/>
        <v>0</v>
      </c>
      <c r="H20" s="30">
        <f t="shared" si="3"/>
        <v>0</v>
      </c>
      <c r="I20" s="30">
        <f t="shared" si="3"/>
        <v>0</v>
      </c>
      <c r="J20" s="30">
        <f t="shared" si="3"/>
        <v>0</v>
      </c>
      <c r="K20" s="30">
        <f t="shared" si="3"/>
        <v>0</v>
      </c>
      <c r="L20" s="30">
        <f t="shared" si="3"/>
        <v>0</v>
      </c>
      <c r="M20" s="30">
        <f t="shared" si="3"/>
        <v>0</v>
      </c>
      <c r="N20" s="30">
        <f t="shared" si="3"/>
        <v>0</v>
      </c>
      <c r="O20" s="30">
        <f t="shared" si="3"/>
        <v>0</v>
      </c>
      <c r="P20" s="30">
        <f t="shared" si="3"/>
        <v>0</v>
      </c>
      <c r="Q20" s="30">
        <f t="shared" si="3"/>
        <v>0</v>
      </c>
      <c r="R20" s="30">
        <f t="shared" si="3"/>
        <v>0</v>
      </c>
      <c r="S20" s="30">
        <f t="shared" si="3"/>
        <v>0</v>
      </c>
      <c r="T20" s="30">
        <f t="shared" si="3"/>
        <v>0</v>
      </c>
      <c r="U20" s="31">
        <f t="shared" si="2"/>
        <v>0</v>
      </c>
    </row>
  </sheetData>
  <sheetProtection selectLockedCells="1" selectUnlockedCells="1"/>
  <mergeCells count="2">
    <mergeCell ref="A1:T1"/>
    <mergeCell ref="A11:T11"/>
  </mergeCells>
  <printOptions horizontalCentered="1"/>
  <pageMargins left="0.19652777777777777" right="0.19652777777777777" top="0.78680555555555554" bottom="0.25694444444444442" header="0.19652777777777777" footer="0.51180555555555551"/>
  <pageSetup paperSize="9" scale="83" firstPageNumber="0" orientation="landscape" horizontalDpi="300" verticalDpi="300" r:id="rId1"/>
  <headerFooter alignWithMargins="0">
    <oddHeader>&amp;LFSGT &amp;CCHALLENGE GUIMIER&amp;Rsamedi 19 novembre 2011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showZeros="0" view="pageBreakPreview" zoomScaleSheetLayoutView="100" workbookViewId="0">
      <selection activeCell="G14" sqref="G14"/>
    </sheetView>
  </sheetViews>
  <sheetFormatPr baseColWidth="10" defaultRowHeight="15.75" x14ac:dyDescent="0.25"/>
  <cols>
    <col min="1" max="1" width="16.625" style="7" customWidth="1"/>
    <col min="2" max="2" width="8" style="8" customWidth="1"/>
    <col min="3" max="3" width="0" style="1" hidden="1" customWidth="1"/>
    <col min="4" max="15" width="8" style="1" customWidth="1"/>
    <col min="16" max="16" width="8" style="6" customWidth="1"/>
    <col min="17" max="17" width="8" style="1" customWidth="1"/>
    <col min="18" max="18" width="0" style="1" hidden="1" customWidth="1"/>
    <col min="19" max="20" width="8" style="1" customWidth="1"/>
    <col min="21" max="21" width="7.625" customWidth="1"/>
  </cols>
  <sheetData>
    <row r="1" spans="1:21" s="10" customFormat="1" ht="23.25" x14ac:dyDescent="0.35">
      <c r="A1" s="420" t="s">
        <v>40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</row>
    <row r="2" spans="1:21" s="10" customFormat="1" ht="20.25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1" s="1" customFormat="1" x14ac:dyDescent="0.25">
      <c r="A3" s="33"/>
      <c r="B3" s="34" t="s">
        <v>9</v>
      </c>
      <c r="C3" s="35" t="s">
        <v>24</v>
      </c>
      <c r="D3" s="35" t="s">
        <v>11</v>
      </c>
      <c r="E3" s="35" t="s">
        <v>12</v>
      </c>
      <c r="F3" s="35" t="s">
        <v>41</v>
      </c>
      <c r="G3" s="35" t="s">
        <v>14</v>
      </c>
      <c r="H3" s="35" t="s">
        <v>15</v>
      </c>
      <c r="I3" s="35" t="s">
        <v>16</v>
      </c>
      <c r="J3" s="35" t="s">
        <v>17</v>
      </c>
      <c r="K3" s="35" t="s">
        <v>18</v>
      </c>
      <c r="L3" s="35" t="s">
        <v>19</v>
      </c>
      <c r="M3" s="35" t="s">
        <v>20</v>
      </c>
      <c r="N3" s="35" t="s">
        <v>21</v>
      </c>
      <c r="O3" s="35" t="s">
        <v>22</v>
      </c>
      <c r="P3" s="35" t="s">
        <v>23</v>
      </c>
      <c r="Q3" s="35" t="s">
        <v>24</v>
      </c>
      <c r="R3" s="35" t="s">
        <v>25</v>
      </c>
      <c r="S3" s="35" t="s">
        <v>26</v>
      </c>
      <c r="T3" s="35" t="s">
        <v>42</v>
      </c>
      <c r="U3" s="36"/>
    </row>
    <row r="4" spans="1:21" x14ac:dyDescent="0.25">
      <c r="A4" s="37" t="s">
        <v>43</v>
      </c>
      <c r="B4" s="38">
        <f>'RELAIS T1'!I30</f>
        <v>0</v>
      </c>
      <c r="C4" s="38">
        <f>'RELAIS T1'!J30</f>
        <v>0</v>
      </c>
      <c r="D4" s="38">
        <f>'RELAIS T1'!K30</f>
        <v>0</v>
      </c>
      <c r="E4" s="38">
        <f>'RELAIS T1'!L30</f>
        <v>0</v>
      </c>
      <c r="F4" s="38">
        <f>'RELAIS T1'!M30</f>
        <v>0</v>
      </c>
      <c r="G4" s="38">
        <f>'RELAIS T1'!N30</f>
        <v>0</v>
      </c>
      <c r="H4" s="38">
        <f>'RELAIS T1'!O30</f>
        <v>0</v>
      </c>
      <c r="I4" s="38">
        <f>'RELAIS T1'!P30</f>
        <v>0</v>
      </c>
      <c r="J4" s="38">
        <f>'RELAIS T1'!Q30</f>
        <v>0</v>
      </c>
      <c r="K4" s="38">
        <f>'RELAIS T1'!R30</f>
        <v>0</v>
      </c>
      <c r="L4" s="38">
        <f>'RELAIS T1'!S30</f>
        <v>0</v>
      </c>
      <c r="M4" s="38">
        <f>'RELAIS T1'!T30</f>
        <v>0</v>
      </c>
      <c r="N4" s="38">
        <f>'RELAIS T1'!U30</f>
        <v>0</v>
      </c>
      <c r="O4" s="38">
        <f>'RELAIS T1'!V30</f>
        <v>0</v>
      </c>
      <c r="P4" s="38">
        <f>'RELAIS T1'!W30</f>
        <v>0</v>
      </c>
      <c r="Q4" s="38">
        <f>'RELAIS T1'!X30</f>
        <v>0</v>
      </c>
      <c r="R4" s="38">
        <f>'RELAIS T1'!Y30</f>
        <v>0</v>
      </c>
      <c r="S4" s="38">
        <f>'RELAIS T1'!Z30</f>
        <v>0</v>
      </c>
      <c r="T4" s="38">
        <f>'RELAIS T1'!AA30</f>
        <v>0</v>
      </c>
    </row>
    <row r="5" spans="1:21" x14ac:dyDescent="0.2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  <row r="6" spans="1:21" x14ac:dyDescent="0.25">
      <c r="A6" s="37" t="s">
        <v>34</v>
      </c>
      <c r="B6" s="41">
        <f>MiF!AY22</f>
        <v>0</v>
      </c>
      <c r="C6" s="41" t="str">
        <f>MiF!AZ22</f>
        <v/>
      </c>
      <c r="D6" s="41" t="str">
        <f>MiF!BA22</f>
        <v/>
      </c>
      <c r="E6" s="41" t="str">
        <f>MiF!BB22</f>
        <v/>
      </c>
      <c r="F6" s="41">
        <f>MiF!BC22</f>
        <v>0</v>
      </c>
      <c r="G6" s="41" t="str">
        <f>MiF!BD22</f>
        <v/>
      </c>
      <c r="H6" s="41" t="str">
        <f>MiF!BE22</f>
        <v/>
      </c>
      <c r="I6" s="41" t="str">
        <f>MiF!BF22</f>
        <v/>
      </c>
      <c r="J6" s="41" t="str">
        <f>MiF!BG22</f>
        <v/>
      </c>
      <c r="K6" s="41" t="str">
        <f>MiF!BH22</f>
        <v/>
      </c>
      <c r="L6" s="41" t="str">
        <f>MiF!BI22</f>
        <v/>
      </c>
      <c r="M6" s="41">
        <f>MiF!BJ22</f>
        <v>1</v>
      </c>
      <c r="N6" s="41" t="str">
        <f>MiF!BK22</f>
        <v/>
      </c>
      <c r="O6" s="41" t="str">
        <f>MiF!BL22</f>
        <v/>
      </c>
      <c r="P6" s="41" t="str">
        <f>MiF!BM22</f>
        <v/>
      </c>
      <c r="Q6" s="41" t="str">
        <f>MiF!BN22</f>
        <v/>
      </c>
      <c r="R6" s="41">
        <f>MiF!BO22</f>
        <v>0</v>
      </c>
      <c r="S6" s="41" t="str">
        <f>MiF!BP22</f>
        <v/>
      </c>
      <c r="T6" s="41">
        <f>MiF!BQ22</f>
        <v>0</v>
      </c>
    </row>
    <row r="7" spans="1:21" x14ac:dyDescent="0.25">
      <c r="A7" s="42" t="s">
        <v>35</v>
      </c>
      <c r="B7" s="43" t="e">
        <f>#REF!</f>
        <v>#REF!</v>
      </c>
      <c r="C7" s="43" t="e">
        <f>#REF!</f>
        <v>#REF!</v>
      </c>
      <c r="D7" s="43" t="e">
        <f>#REF!</f>
        <v>#REF!</v>
      </c>
      <c r="E7" s="43" t="e">
        <f>#REF!</f>
        <v>#REF!</v>
      </c>
      <c r="F7" s="43" t="e">
        <f>#REF!</f>
        <v>#REF!</v>
      </c>
      <c r="G7" s="43" t="e">
        <f>#REF!</f>
        <v>#REF!</v>
      </c>
      <c r="H7" s="43" t="e">
        <f>#REF!</f>
        <v>#REF!</v>
      </c>
      <c r="I7" s="43" t="e">
        <f>#REF!</f>
        <v>#REF!</v>
      </c>
      <c r="J7" s="43" t="e">
        <f>#REF!</f>
        <v>#REF!</v>
      </c>
      <c r="K7" s="43" t="e">
        <f>#REF!</f>
        <v>#REF!</v>
      </c>
      <c r="L7" s="43" t="e">
        <f>#REF!</f>
        <v>#REF!</v>
      </c>
      <c r="M7" s="43" t="e">
        <f>#REF!</f>
        <v>#REF!</v>
      </c>
      <c r="N7" s="43" t="e">
        <f>#REF!</f>
        <v>#REF!</v>
      </c>
      <c r="O7" s="43" t="e">
        <f>#REF!</f>
        <v>#REF!</v>
      </c>
      <c r="P7" s="43" t="e">
        <f>#REF!</f>
        <v>#REF!</v>
      </c>
      <c r="Q7" s="43" t="e">
        <f>#REF!</f>
        <v>#REF!</v>
      </c>
      <c r="R7" s="43" t="e">
        <f>#REF!</f>
        <v>#REF!</v>
      </c>
      <c r="S7" s="43" t="e">
        <f>#REF!</f>
        <v>#REF!</v>
      </c>
      <c r="T7" s="43" t="e">
        <f>#REF!</f>
        <v>#REF!</v>
      </c>
    </row>
    <row r="8" spans="1:21" x14ac:dyDescent="0.25">
      <c r="A8" s="42" t="s">
        <v>36</v>
      </c>
      <c r="B8" s="43" t="e">
        <f>#REF!</f>
        <v>#REF!</v>
      </c>
      <c r="C8" s="43" t="e">
        <f>#REF!</f>
        <v>#REF!</v>
      </c>
      <c r="D8" s="43" t="e">
        <f>#REF!</f>
        <v>#REF!</v>
      </c>
      <c r="E8" s="43" t="e">
        <f>#REF!</f>
        <v>#REF!</v>
      </c>
      <c r="F8" s="43" t="e">
        <f>#REF!</f>
        <v>#REF!</v>
      </c>
      <c r="G8" s="43" t="e">
        <f>#REF!</f>
        <v>#REF!</v>
      </c>
      <c r="H8" s="43" t="e">
        <f>#REF!</f>
        <v>#REF!</v>
      </c>
      <c r="I8" s="43" t="e">
        <f>#REF!</f>
        <v>#REF!</v>
      </c>
      <c r="J8" s="43" t="e">
        <f>#REF!</f>
        <v>#REF!</v>
      </c>
      <c r="K8" s="43" t="e">
        <f>#REF!</f>
        <v>#REF!</v>
      </c>
      <c r="L8" s="43" t="e">
        <f>#REF!</f>
        <v>#REF!</v>
      </c>
      <c r="M8" s="43" t="e">
        <f>#REF!</f>
        <v>#REF!</v>
      </c>
      <c r="N8" s="43" t="e">
        <f>#REF!</f>
        <v>#REF!</v>
      </c>
      <c r="O8" s="43" t="e">
        <f>#REF!</f>
        <v>#REF!</v>
      </c>
      <c r="P8" s="43" t="e">
        <f>#REF!</f>
        <v>#REF!</v>
      </c>
      <c r="Q8" s="43" t="e">
        <f>#REF!</f>
        <v>#REF!</v>
      </c>
      <c r="R8" s="43" t="e">
        <f>#REF!</f>
        <v>#REF!</v>
      </c>
      <c r="S8" s="43" t="e">
        <f>#REF!</f>
        <v>#REF!</v>
      </c>
      <c r="T8" s="43" t="e">
        <f>#REF!</f>
        <v>#REF!</v>
      </c>
    </row>
    <row r="9" spans="1:21" x14ac:dyDescent="0.25">
      <c r="A9" s="44" t="s">
        <v>37</v>
      </c>
      <c r="B9" s="45">
        <f>CAM!BO17</f>
        <v>0</v>
      </c>
      <c r="C9" s="45" t="e">
        <f>CAM!BP17</f>
        <v>#REF!</v>
      </c>
      <c r="D9" s="45">
        <f>CAM!BQ17</f>
        <v>1</v>
      </c>
      <c r="E9" s="45">
        <f>CAM!BR17</f>
        <v>0</v>
      </c>
      <c r="F9" s="45">
        <f>CAM!BS17</f>
        <v>0</v>
      </c>
      <c r="G9" s="45">
        <f>CAM!BT17</f>
        <v>0</v>
      </c>
      <c r="H9" s="45">
        <f>CAM!BU17</f>
        <v>0</v>
      </c>
      <c r="I9" s="45">
        <f>CAM!BV17</f>
        <v>0</v>
      </c>
      <c r="J9" s="45">
        <f>CAM!BW17</f>
        <v>53</v>
      </c>
      <c r="K9" s="45">
        <f>CAM!BX17</f>
        <v>0</v>
      </c>
      <c r="L9" s="45">
        <f>CAM!BY17</f>
        <v>1</v>
      </c>
      <c r="M9" s="45">
        <f>CAM!BZ17</f>
        <v>1</v>
      </c>
      <c r="N9" s="45">
        <f>CAM!CA17</f>
        <v>0</v>
      </c>
      <c r="O9" s="45">
        <f>CAM!CB17</f>
        <v>10</v>
      </c>
      <c r="P9" s="45">
        <f>CAM!CC17</f>
        <v>0</v>
      </c>
      <c r="Q9" s="45">
        <f>CAM!CD17</f>
        <v>0</v>
      </c>
      <c r="R9" s="45" t="e">
        <f>CAM!CE17</f>
        <v>#REF!</v>
      </c>
      <c r="S9" s="45">
        <f>CAM!CF17</f>
        <v>0</v>
      </c>
      <c r="T9" s="45">
        <f>CAM!CG17</f>
        <v>0</v>
      </c>
    </row>
    <row r="10" spans="1:21" s="48" customFormat="1" x14ac:dyDescent="0.25">
      <c r="A10" s="46" t="s">
        <v>44</v>
      </c>
      <c r="B10" s="47" t="e">
        <f t="shared" ref="B10:T10" si="0">SUM(B6:B9)</f>
        <v>#REF!</v>
      </c>
      <c r="C10" s="47" t="e">
        <f t="shared" si="0"/>
        <v>#REF!</v>
      </c>
      <c r="D10" s="47" t="e">
        <f t="shared" si="0"/>
        <v>#REF!</v>
      </c>
      <c r="E10" s="47" t="e">
        <f t="shared" si="0"/>
        <v>#REF!</v>
      </c>
      <c r="F10" s="47" t="e">
        <f t="shared" si="0"/>
        <v>#REF!</v>
      </c>
      <c r="G10" s="47" t="e">
        <f t="shared" si="0"/>
        <v>#REF!</v>
      </c>
      <c r="H10" s="47" t="e">
        <f t="shared" si="0"/>
        <v>#REF!</v>
      </c>
      <c r="I10" s="47" t="e">
        <f t="shared" si="0"/>
        <v>#REF!</v>
      </c>
      <c r="J10" s="47" t="e">
        <f t="shared" si="0"/>
        <v>#REF!</v>
      </c>
      <c r="K10" s="47" t="e">
        <f t="shared" si="0"/>
        <v>#REF!</v>
      </c>
      <c r="L10" s="47" t="e">
        <f t="shared" si="0"/>
        <v>#REF!</v>
      </c>
      <c r="M10" s="47" t="e">
        <f t="shared" si="0"/>
        <v>#REF!</v>
      </c>
      <c r="N10" s="47" t="e">
        <f t="shared" si="0"/>
        <v>#REF!</v>
      </c>
      <c r="O10" s="47" t="e">
        <f t="shared" si="0"/>
        <v>#REF!</v>
      </c>
      <c r="P10" s="47" t="e">
        <f t="shared" si="0"/>
        <v>#REF!</v>
      </c>
      <c r="Q10" s="47" t="e">
        <f t="shared" si="0"/>
        <v>#REF!</v>
      </c>
      <c r="R10" s="47" t="e">
        <f t="shared" si="0"/>
        <v>#REF!</v>
      </c>
      <c r="S10" s="47" t="e">
        <f t="shared" si="0"/>
        <v>#REF!</v>
      </c>
      <c r="T10" s="47" t="e">
        <f t="shared" si="0"/>
        <v>#REF!</v>
      </c>
    </row>
    <row r="11" spans="1:21" x14ac:dyDescent="0.25">
      <c r="A11" s="39"/>
      <c r="B11" s="4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50"/>
      <c r="P11" s="39"/>
      <c r="Q11" s="39"/>
      <c r="R11" s="39"/>
      <c r="S11" s="39"/>
      <c r="T11" s="39"/>
    </row>
    <row r="12" spans="1:21" x14ac:dyDescent="0.25">
      <c r="A12" s="42" t="s">
        <v>38</v>
      </c>
      <c r="B12" s="43" t="e">
        <f>Femmes!#REF!</f>
        <v>#REF!</v>
      </c>
      <c r="C12" s="43" t="e">
        <f>Femmes!#REF!</f>
        <v>#REF!</v>
      </c>
      <c r="D12" s="43" t="e">
        <f>Femmes!#REF!</f>
        <v>#REF!</v>
      </c>
      <c r="E12" s="43" t="e">
        <f>Femmes!#REF!</f>
        <v>#REF!</v>
      </c>
      <c r="F12" s="43" t="e">
        <f>Femmes!#REF!</f>
        <v>#REF!</v>
      </c>
      <c r="G12" s="43" t="e">
        <f>Femmes!#REF!</f>
        <v>#REF!</v>
      </c>
      <c r="H12" s="43" t="e">
        <f>Femmes!#REF!</f>
        <v>#REF!</v>
      </c>
      <c r="I12" s="43" t="e">
        <f>Femmes!#REF!</f>
        <v>#REF!</v>
      </c>
      <c r="J12" s="43" t="e">
        <f>Femmes!#REF!</f>
        <v>#REF!</v>
      </c>
      <c r="K12" s="43" t="e">
        <f>Femmes!#REF!</f>
        <v>#REF!</v>
      </c>
      <c r="L12" s="43" t="e">
        <f>Femmes!#REF!</f>
        <v>#REF!</v>
      </c>
      <c r="M12" s="43" t="e">
        <f>Femmes!#REF!</f>
        <v>#REF!</v>
      </c>
      <c r="N12" s="43" t="e">
        <f>Femmes!#REF!</f>
        <v>#REF!</v>
      </c>
      <c r="O12" s="43" t="e">
        <f>Femmes!#REF!</f>
        <v>#REF!</v>
      </c>
      <c r="P12" s="43" t="e">
        <f>Femmes!#REF!</f>
        <v>#REF!</v>
      </c>
      <c r="Q12" s="43" t="e">
        <f>Femmes!#REF!</f>
        <v>#REF!</v>
      </c>
      <c r="R12" s="43" t="e">
        <f>Femmes!#REF!</f>
        <v>#REF!</v>
      </c>
      <c r="S12" s="43" t="e">
        <f>Femmes!#REF!</f>
        <v>#REF!</v>
      </c>
      <c r="T12" s="43" t="e">
        <f>Femmes!#REF!</f>
        <v>#REF!</v>
      </c>
    </row>
    <row r="13" spans="1:21" x14ac:dyDescent="0.25">
      <c r="A13" s="44" t="s">
        <v>39</v>
      </c>
      <c r="B13" s="45">
        <f>Hommes!BT35</f>
        <v>47</v>
      </c>
      <c r="C13" s="45">
        <f>Hommes!BU35</f>
        <v>0</v>
      </c>
      <c r="D13" s="45">
        <f>Hommes!BV35</f>
        <v>0</v>
      </c>
      <c r="E13" s="45">
        <f>Hommes!BW35</f>
        <v>0</v>
      </c>
      <c r="F13" s="45">
        <f>Hommes!BX35</f>
        <v>0</v>
      </c>
      <c r="G13" s="45">
        <f>Hommes!BY35</f>
        <v>0</v>
      </c>
      <c r="H13" s="45">
        <f>Hommes!BZ35</f>
        <v>0</v>
      </c>
      <c r="I13" s="45">
        <f>Hommes!CA35</f>
        <v>0</v>
      </c>
      <c r="J13" s="45">
        <f>Hommes!CB35</f>
        <v>3</v>
      </c>
      <c r="K13" s="45">
        <f>Hommes!CC35</f>
        <v>1</v>
      </c>
      <c r="L13" s="45">
        <f>Hommes!CD35</f>
        <v>26</v>
      </c>
      <c r="M13" s="45">
        <f>Hommes!CE35</f>
        <v>0</v>
      </c>
      <c r="N13" s="45">
        <f>Hommes!CF35</f>
        <v>0</v>
      </c>
      <c r="O13" s="45">
        <f>Hommes!CG35</f>
        <v>96</v>
      </c>
      <c r="P13" s="45">
        <f>Hommes!CH35</f>
        <v>0</v>
      </c>
      <c r="Q13" s="45">
        <f>Hommes!CI35</f>
        <v>0</v>
      </c>
      <c r="R13" s="45">
        <f>Hommes!CJ35</f>
        <v>0</v>
      </c>
      <c r="S13" s="45">
        <f>Hommes!CK35</f>
        <v>0</v>
      </c>
      <c r="T13" s="45">
        <f>Hommes!CL35</f>
        <v>0</v>
      </c>
    </row>
    <row r="14" spans="1:21" s="51" customFormat="1" x14ac:dyDescent="0.25">
      <c r="A14" s="46" t="s">
        <v>44</v>
      </c>
      <c r="B14" s="47" t="e">
        <f t="shared" ref="B14:T14" si="1">SUM(B12:B13)</f>
        <v>#REF!</v>
      </c>
      <c r="C14" s="47" t="e">
        <f t="shared" si="1"/>
        <v>#REF!</v>
      </c>
      <c r="D14" s="47" t="e">
        <f t="shared" si="1"/>
        <v>#REF!</v>
      </c>
      <c r="E14" s="47" t="e">
        <f t="shared" si="1"/>
        <v>#REF!</v>
      </c>
      <c r="F14" s="47" t="e">
        <f t="shared" si="1"/>
        <v>#REF!</v>
      </c>
      <c r="G14" s="47" t="e">
        <f t="shared" si="1"/>
        <v>#REF!</v>
      </c>
      <c r="H14" s="47" t="e">
        <f t="shared" si="1"/>
        <v>#REF!</v>
      </c>
      <c r="I14" s="47" t="e">
        <f t="shared" si="1"/>
        <v>#REF!</v>
      </c>
      <c r="J14" s="47" t="e">
        <f t="shared" si="1"/>
        <v>#REF!</v>
      </c>
      <c r="K14" s="47" t="e">
        <f t="shared" si="1"/>
        <v>#REF!</v>
      </c>
      <c r="L14" s="47" t="e">
        <f t="shared" si="1"/>
        <v>#REF!</v>
      </c>
      <c r="M14" s="47" t="e">
        <f t="shared" si="1"/>
        <v>#REF!</v>
      </c>
      <c r="N14" s="47" t="e">
        <f t="shared" si="1"/>
        <v>#REF!</v>
      </c>
      <c r="O14" s="47" t="e">
        <f t="shared" si="1"/>
        <v>#REF!</v>
      </c>
      <c r="P14" s="47" t="e">
        <f t="shared" si="1"/>
        <v>#REF!</v>
      </c>
      <c r="Q14" s="47" t="e">
        <f t="shared" si="1"/>
        <v>#REF!</v>
      </c>
      <c r="R14" s="47" t="e">
        <f t="shared" si="1"/>
        <v>#REF!</v>
      </c>
      <c r="S14" s="47" t="e">
        <f t="shared" si="1"/>
        <v>#REF!</v>
      </c>
      <c r="T14" s="47" t="e">
        <f t="shared" si="1"/>
        <v>#REF!</v>
      </c>
    </row>
    <row r="15" spans="1:21" s="51" customFormat="1" x14ac:dyDescent="0.25">
      <c r="A15" s="52"/>
      <c r="B15" s="5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1:21" s="51" customFormat="1" x14ac:dyDescent="0.25">
      <c r="A16" s="54" t="s">
        <v>45</v>
      </c>
      <c r="B16" s="55" t="e">
        <f t="shared" ref="B16:T16" si="2">SUM(B10,B14,B4)</f>
        <v>#REF!</v>
      </c>
      <c r="C16" s="55" t="e">
        <f t="shared" si="2"/>
        <v>#REF!</v>
      </c>
      <c r="D16" s="55" t="e">
        <f t="shared" si="2"/>
        <v>#REF!</v>
      </c>
      <c r="E16" s="55" t="e">
        <f t="shared" si="2"/>
        <v>#REF!</v>
      </c>
      <c r="F16" s="55" t="e">
        <f t="shared" si="2"/>
        <v>#REF!</v>
      </c>
      <c r="G16" s="55" t="e">
        <f t="shared" si="2"/>
        <v>#REF!</v>
      </c>
      <c r="H16" s="55" t="e">
        <f t="shared" si="2"/>
        <v>#REF!</v>
      </c>
      <c r="I16" s="55" t="e">
        <f t="shared" si="2"/>
        <v>#REF!</v>
      </c>
      <c r="J16" s="55" t="e">
        <f t="shared" si="2"/>
        <v>#REF!</v>
      </c>
      <c r="K16" s="55" t="e">
        <f t="shared" si="2"/>
        <v>#REF!</v>
      </c>
      <c r="L16" s="55" t="e">
        <f t="shared" si="2"/>
        <v>#REF!</v>
      </c>
      <c r="M16" s="55" t="e">
        <f t="shared" si="2"/>
        <v>#REF!</v>
      </c>
      <c r="N16" s="55" t="e">
        <f t="shared" si="2"/>
        <v>#REF!</v>
      </c>
      <c r="O16" s="55" t="e">
        <f t="shared" si="2"/>
        <v>#REF!</v>
      </c>
      <c r="P16" s="55" t="e">
        <f t="shared" si="2"/>
        <v>#REF!</v>
      </c>
      <c r="Q16" s="55" t="e">
        <f t="shared" si="2"/>
        <v>#REF!</v>
      </c>
      <c r="R16" s="55" t="e">
        <f t="shared" si="2"/>
        <v>#REF!</v>
      </c>
      <c r="S16" s="55" t="e">
        <f t="shared" si="2"/>
        <v>#REF!</v>
      </c>
      <c r="T16" s="55" t="e">
        <f t="shared" si="2"/>
        <v>#REF!</v>
      </c>
    </row>
    <row r="17" spans="1:21" s="51" customFormat="1" x14ac:dyDescent="0.25">
      <c r="A17" s="54" t="s">
        <v>46</v>
      </c>
      <c r="B17" s="55">
        <v>8</v>
      </c>
      <c r="C17" s="54"/>
      <c r="D17" s="54">
        <v>5</v>
      </c>
      <c r="E17" s="54">
        <v>2</v>
      </c>
      <c r="F17" s="54">
        <v>13</v>
      </c>
      <c r="G17" s="54">
        <v>14</v>
      </c>
      <c r="H17" s="54">
        <v>9</v>
      </c>
      <c r="I17" s="54">
        <v>17</v>
      </c>
      <c r="J17" s="54">
        <v>7</v>
      </c>
      <c r="K17" s="54">
        <v>3</v>
      </c>
      <c r="L17" s="54">
        <v>4</v>
      </c>
      <c r="M17" s="54">
        <v>12</v>
      </c>
      <c r="N17" s="54">
        <v>11</v>
      </c>
      <c r="O17" s="54">
        <v>1</v>
      </c>
      <c r="P17" s="54">
        <v>6</v>
      </c>
      <c r="Q17" s="54">
        <v>16</v>
      </c>
      <c r="R17" s="54"/>
      <c r="S17" s="54">
        <v>10</v>
      </c>
      <c r="T17" s="54">
        <v>15</v>
      </c>
    </row>
    <row r="20" spans="1:21" ht="20.25" x14ac:dyDescent="0.3">
      <c r="A20" s="419" t="s">
        <v>47</v>
      </c>
      <c r="B20" s="419"/>
      <c r="C20" s="419"/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</row>
    <row r="21" spans="1:21" ht="20.25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1" x14ac:dyDescent="0.25">
      <c r="A22" s="11">
        <f>A3</f>
        <v>0</v>
      </c>
      <c r="B22" s="56" t="str">
        <f>B3</f>
        <v>ABDO</v>
      </c>
      <c r="C22" s="57" t="str">
        <f>C3</f>
        <v>MASC</v>
      </c>
      <c r="D22" s="57" t="str">
        <f>D3</f>
        <v>ASGB</v>
      </c>
      <c r="E22" s="57" t="str">
        <f>E3</f>
        <v>BMSA</v>
      </c>
      <c r="F22" s="57" t="s">
        <v>13</v>
      </c>
      <c r="G22" s="57" t="str">
        <f>G3</f>
        <v>CMA</v>
      </c>
      <c r="H22" s="57" t="s">
        <v>15</v>
      </c>
      <c r="I22" s="57" t="str">
        <f>I3</f>
        <v>COMA</v>
      </c>
      <c r="J22" s="57" t="s">
        <v>17</v>
      </c>
      <c r="K22" s="57" t="str">
        <f t="shared" ref="K22:Q22" si="3">K3</f>
        <v>ESV</v>
      </c>
      <c r="L22" s="57" t="str">
        <f t="shared" si="3"/>
        <v>ESCXV</v>
      </c>
      <c r="M22" s="57" t="str">
        <f t="shared" si="3"/>
        <v>ESS</v>
      </c>
      <c r="N22" s="57" t="str">
        <f t="shared" si="3"/>
        <v>NLSA</v>
      </c>
      <c r="O22" s="57" t="str">
        <f t="shared" si="3"/>
        <v>SDUS</v>
      </c>
      <c r="P22" s="57" t="str">
        <f t="shared" si="3"/>
        <v>TAC</v>
      </c>
      <c r="Q22" s="57" t="str">
        <f t="shared" si="3"/>
        <v>MASC</v>
      </c>
      <c r="R22" s="57" t="s">
        <v>25</v>
      </c>
      <c r="S22" s="57" t="str">
        <f>S3</f>
        <v>USMA</v>
      </c>
      <c r="T22" s="57" t="str">
        <f>T3</f>
        <v xml:space="preserve"> n</v>
      </c>
      <c r="U22" s="24" t="s">
        <v>33</v>
      </c>
    </row>
    <row r="23" spans="1:21" x14ac:dyDescent="0.25">
      <c r="A23" s="58" t="s">
        <v>34</v>
      </c>
      <c r="B23" s="59">
        <f>MiF!AY24</f>
        <v>0</v>
      </c>
      <c r="C23" s="59">
        <f>MiF!AZ24</f>
        <v>0</v>
      </c>
      <c r="D23" s="59">
        <f>MiF!BA24</f>
        <v>2</v>
      </c>
      <c r="E23" s="59">
        <f>MiF!BB24</f>
        <v>0</v>
      </c>
      <c r="F23" s="59">
        <f>MiF!BC24</f>
        <v>0</v>
      </c>
      <c r="G23" s="59">
        <f>MiF!BD24</f>
        <v>0</v>
      </c>
      <c r="H23" s="59">
        <f>MiF!BE24</f>
        <v>0</v>
      </c>
      <c r="I23" s="59">
        <f>MiF!BF24</f>
        <v>2</v>
      </c>
      <c r="J23" s="59">
        <f>MiF!BG24</f>
        <v>5</v>
      </c>
      <c r="K23" s="59">
        <f>MiF!BH24</f>
        <v>0</v>
      </c>
      <c r="L23" s="59">
        <f>MiF!BI24</f>
        <v>0</v>
      </c>
      <c r="M23" s="59">
        <f>MiF!BJ24</f>
        <v>1</v>
      </c>
      <c r="N23" s="59">
        <f>MiF!BK24</f>
        <v>0</v>
      </c>
      <c r="O23" s="59">
        <f>MiF!BL24</f>
        <v>2</v>
      </c>
      <c r="P23" s="59">
        <f>MiF!BM24</f>
        <v>0</v>
      </c>
      <c r="Q23" s="59">
        <f>MiF!BN24</f>
        <v>0</v>
      </c>
      <c r="R23" s="59">
        <f>MiF!BO24</f>
        <v>0</v>
      </c>
      <c r="S23" s="59">
        <f>MiF!BP24</f>
        <v>0</v>
      </c>
      <c r="T23" s="59">
        <f>MiF!BQ24</f>
        <v>0</v>
      </c>
      <c r="U23" s="60">
        <f t="shared" ref="U23:U29" si="4">SUM(B23:T23)</f>
        <v>12</v>
      </c>
    </row>
    <row r="24" spans="1:21" x14ac:dyDescent="0.25">
      <c r="A24" s="58" t="s">
        <v>35</v>
      </c>
      <c r="B24" s="61" t="e">
        <f>#REF!</f>
        <v>#REF!</v>
      </c>
      <c r="C24" s="61" t="e">
        <f>#REF!</f>
        <v>#REF!</v>
      </c>
      <c r="D24" s="61" t="e">
        <f>#REF!</f>
        <v>#REF!</v>
      </c>
      <c r="E24" s="61" t="e">
        <f>#REF!</f>
        <v>#REF!</v>
      </c>
      <c r="F24" s="61" t="e">
        <f>#REF!</f>
        <v>#REF!</v>
      </c>
      <c r="G24" s="61" t="e">
        <f>#REF!</f>
        <v>#REF!</v>
      </c>
      <c r="H24" s="61" t="e">
        <f>#REF!</f>
        <v>#REF!</v>
      </c>
      <c r="I24" s="61" t="e">
        <f>#REF!</f>
        <v>#REF!</v>
      </c>
      <c r="J24" s="61" t="e">
        <f>#REF!</f>
        <v>#REF!</v>
      </c>
      <c r="K24" s="61" t="e">
        <f>#REF!</f>
        <v>#REF!</v>
      </c>
      <c r="L24" s="61" t="e">
        <f>#REF!</f>
        <v>#REF!</v>
      </c>
      <c r="M24" s="61" t="e">
        <f>#REF!</f>
        <v>#REF!</v>
      </c>
      <c r="N24" s="61" t="e">
        <f>#REF!</f>
        <v>#REF!</v>
      </c>
      <c r="O24" s="61" t="e">
        <f>#REF!</f>
        <v>#REF!</v>
      </c>
      <c r="P24" s="61" t="e">
        <f>#REF!</f>
        <v>#REF!</v>
      </c>
      <c r="Q24" s="61" t="e">
        <f>#REF!</f>
        <v>#REF!</v>
      </c>
      <c r="R24" s="61" t="e">
        <f>#REF!</f>
        <v>#REF!</v>
      </c>
      <c r="S24" s="61" t="e">
        <f>#REF!</f>
        <v>#REF!</v>
      </c>
      <c r="T24" s="61" t="e">
        <f>#REF!</f>
        <v>#REF!</v>
      </c>
      <c r="U24" s="60" t="e">
        <f t="shared" si="4"/>
        <v>#REF!</v>
      </c>
    </row>
    <row r="25" spans="1:21" x14ac:dyDescent="0.25">
      <c r="A25" s="25" t="s">
        <v>36</v>
      </c>
      <c r="B25" s="62" t="e">
        <f>#REF!</f>
        <v>#REF!</v>
      </c>
      <c r="C25" s="62" t="e">
        <f>#REF!</f>
        <v>#REF!</v>
      </c>
      <c r="D25" s="62" t="e">
        <f>#REF!</f>
        <v>#REF!</v>
      </c>
      <c r="E25" s="62" t="e">
        <f>#REF!</f>
        <v>#REF!</v>
      </c>
      <c r="F25" s="62" t="e">
        <f>#REF!</f>
        <v>#REF!</v>
      </c>
      <c r="G25" s="62" t="e">
        <f>#REF!</f>
        <v>#REF!</v>
      </c>
      <c r="H25" s="62" t="e">
        <f>#REF!</f>
        <v>#REF!</v>
      </c>
      <c r="I25" s="62" t="e">
        <f>#REF!</f>
        <v>#REF!</v>
      </c>
      <c r="J25" s="62" t="e">
        <f>#REF!</f>
        <v>#REF!</v>
      </c>
      <c r="K25" s="62" t="e">
        <f>#REF!</f>
        <v>#REF!</v>
      </c>
      <c r="L25" s="62" t="e">
        <f>#REF!</f>
        <v>#REF!</v>
      </c>
      <c r="M25" s="62" t="e">
        <f>#REF!</f>
        <v>#REF!</v>
      </c>
      <c r="N25" s="62" t="e">
        <f>#REF!</f>
        <v>#REF!</v>
      </c>
      <c r="O25" s="62" t="e">
        <f>#REF!</f>
        <v>#REF!</v>
      </c>
      <c r="P25" s="62" t="e">
        <f>#REF!</f>
        <v>#REF!</v>
      </c>
      <c r="Q25" s="62" t="e">
        <f>#REF!</f>
        <v>#REF!</v>
      </c>
      <c r="R25" s="62" t="e">
        <f>#REF!</f>
        <v>#REF!</v>
      </c>
      <c r="S25" s="62" t="e">
        <f>#REF!</f>
        <v>#REF!</v>
      </c>
      <c r="T25" s="62" t="e">
        <f>#REF!</f>
        <v>#REF!</v>
      </c>
      <c r="U25" s="27" t="e">
        <f t="shared" si="4"/>
        <v>#REF!</v>
      </c>
    </row>
    <row r="26" spans="1:21" x14ac:dyDescent="0.25">
      <c r="A26" s="25" t="s">
        <v>37</v>
      </c>
      <c r="B26" s="63">
        <f>CAM!BO19</f>
        <v>0</v>
      </c>
      <c r="C26" s="63">
        <f>CAM!BP19</f>
        <v>0</v>
      </c>
      <c r="D26" s="63">
        <f>CAM!BQ19</f>
        <v>1</v>
      </c>
      <c r="E26" s="63">
        <f>CAM!BR19</f>
        <v>0</v>
      </c>
      <c r="F26" s="63">
        <f>CAM!BS19</f>
        <v>0</v>
      </c>
      <c r="G26" s="63">
        <f>CAM!BT19</f>
        <v>0</v>
      </c>
      <c r="H26" s="63">
        <f>CAM!BU19</f>
        <v>0</v>
      </c>
      <c r="I26" s="63">
        <f>CAM!BV19</f>
        <v>0</v>
      </c>
      <c r="J26" s="63">
        <f>CAM!BW19</f>
        <v>3</v>
      </c>
      <c r="K26" s="63">
        <f>CAM!BX19</f>
        <v>0</v>
      </c>
      <c r="L26" s="63">
        <f>CAM!BY19</f>
        <v>2</v>
      </c>
      <c r="M26" s="63">
        <f>CAM!BZ19</f>
        <v>2</v>
      </c>
      <c r="N26" s="63">
        <f>CAM!CA19</f>
        <v>0</v>
      </c>
      <c r="O26" s="63">
        <f>CAM!CB19</f>
        <v>3</v>
      </c>
      <c r="P26" s="63">
        <f>CAM!CC19</f>
        <v>0</v>
      </c>
      <c r="Q26" s="63">
        <f>CAM!CD19</f>
        <v>0</v>
      </c>
      <c r="R26" s="63">
        <f>CAM!CE19</f>
        <v>0</v>
      </c>
      <c r="S26" s="63">
        <f>CAM!CF19</f>
        <v>0</v>
      </c>
      <c r="T26" s="63">
        <f>CAM!CG19</f>
        <v>0</v>
      </c>
      <c r="U26" s="27">
        <f t="shared" si="4"/>
        <v>11</v>
      </c>
    </row>
    <row r="27" spans="1:21" x14ac:dyDescent="0.25">
      <c r="A27" s="25" t="s">
        <v>38</v>
      </c>
      <c r="B27" s="15" t="e">
        <f>Femmes!#REF!</f>
        <v>#REF!</v>
      </c>
      <c r="C27" s="15" t="e">
        <f>Femmes!#REF!</f>
        <v>#REF!</v>
      </c>
      <c r="D27" s="15" t="e">
        <f>Femmes!#REF!</f>
        <v>#REF!</v>
      </c>
      <c r="E27" s="15" t="e">
        <f>Femmes!#REF!</f>
        <v>#REF!</v>
      </c>
      <c r="F27" s="15" t="e">
        <f>Femmes!#REF!</f>
        <v>#REF!</v>
      </c>
      <c r="G27" s="15" t="e">
        <f>Femmes!#REF!</f>
        <v>#REF!</v>
      </c>
      <c r="H27" s="15" t="e">
        <f>Femmes!#REF!</f>
        <v>#REF!</v>
      </c>
      <c r="I27" s="15" t="e">
        <f>Femmes!#REF!</f>
        <v>#REF!</v>
      </c>
      <c r="J27" s="15" t="e">
        <f>Femmes!#REF!</f>
        <v>#REF!</v>
      </c>
      <c r="K27" s="15" t="e">
        <f>Femmes!#REF!</f>
        <v>#REF!</v>
      </c>
      <c r="L27" s="15" t="e">
        <f>Femmes!#REF!</f>
        <v>#REF!</v>
      </c>
      <c r="M27" s="15" t="e">
        <f>Femmes!#REF!</f>
        <v>#REF!</v>
      </c>
      <c r="N27" s="15" t="e">
        <f>Femmes!#REF!</f>
        <v>#REF!</v>
      </c>
      <c r="O27" s="15" t="e">
        <f>Femmes!#REF!</f>
        <v>#REF!</v>
      </c>
      <c r="P27" s="15" t="e">
        <f>Femmes!#REF!</f>
        <v>#REF!</v>
      </c>
      <c r="Q27" s="15" t="e">
        <f>Femmes!#REF!</f>
        <v>#REF!</v>
      </c>
      <c r="R27" s="15" t="e">
        <f>Femmes!#REF!</f>
        <v>#REF!</v>
      </c>
      <c r="S27" s="15" t="e">
        <f>Femmes!#REF!</f>
        <v>#REF!</v>
      </c>
      <c r="T27" s="15" t="e">
        <f>Femmes!#REF!</f>
        <v>#REF!</v>
      </c>
      <c r="U27" s="27" t="e">
        <f t="shared" si="4"/>
        <v>#REF!</v>
      </c>
    </row>
    <row r="28" spans="1:21" x14ac:dyDescent="0.25">
      <c r="A28" s="25" t="s">
        <v>39</v>
      </c>
      <c r="B28" s="15">
        <f>Hommes!BT37</f>
        <v>4</v>
      </c>
      <c r="C28" s="15">
        <f>Hommes!BU37</f>
        <v>0</v>
      </c>
      <c r="D28" s="15">
        <f>Hommes!BV37</f>
        <v>1</v>
      </c>
      <c r="E28" s="15">
        <f>Hommes!BW37</f>
        <v>0</v>
      </c>
      <c r="F28" s="15">
        <f>Hommes!BX37</f>
        <v>0</v>
      </c>
      <c r="G28" s="15">
        <f>Hommes!BY37</f>
        <v>0</v>
      </c>
      <c r="H28" s="15">
        <f>Hommes!BZ37</f>
        <v>0</v>
      </c>
      <c r="I28" s="15">
        <f>Hommes!CA37</f>
        <v>0</v>
      </c>
      <c r="J28" s="15">
        <f>Hommes!CB37</f>
        <v>3</v>
      </c>
      <c r="K28" s="15">
        <f>Hommes!CC37</f>
        <v>1</v>
      </c>
      <c r="L28" s="15">
        <f>Hommes!CD37</f>
        <v>4</v>
      </c>
      <c r="M28" s="15">
        <f>Hommes!CE37</f>
        <v>0</v>
      </c>
      <c r="N28" s="15">
        <f>Hommes!CF37</f>
        <v>0</v>
      </c>
      <c r="O28" s="15">
        <f>Hommes!CG37</f>
        <v>13</v>
      </c>
      <c r="P28" s="15">
        <f>Hommes!CH37</f>
        <v>0</v>
      </c>
      <c r="Q28" s="15">
        <f>Hommes!CI37</f>
        <v>0</v>
      </c>
      <c r="R28" s="15">
        <f>Hommes!CJ37</f>
        <v>0</v>
      </c>
      <c r="S28" s="15">
        <f>Hommes!CK37</f>
        <v>0</v>
      </c>
      <c r="T28" s="15">
        <f>Hommes!CL37</f>
        <v>0</v>
      </c>
      <c r="U28" s="27">
        <f t="shared" si="4"/>
        <v>26</v>
      </c>
    </row>
    <row r="29" spans="1:21" s="32" customFormat="1" ht="18.75" x14ac:dyDescent="0.3">
      <c r="A29" s="64" t="s">
        <v>33</v>
      </c>
      <c r="B29" s="65" t="e">
        <f t="shared" ref="B29:T29" si="5">SUM(B23:B28)</f>
        <v>#REF!</v>
      </c>
      <c r="C29" s="65" t="e">
        <f t="shared" si="5"/>
        <v>#REF!</v>
      </c>
      <c r="D29" s="65" t="e">
        <f t="shared" si="5"/>
        <v>#REF!</v>
      </c>
      <c r="E29" s="65" t="e">
        <f t="shared" si="5"/>
        <v>#REF!</v>
      </c>
      <c r="F29" s="65" t="e">
        <f t="shared" si="5"/>
        <v>#REF!</v>
      </c>
      <c r="G29" s="65" t="e">
        <f t="shared" si="5"/>
        <v>#REF!</v>
      </c>
      <c r="H29" s="65" t="e">
        <f t="shared" si="5"/>
        <v>#REF!</v>
      </c>
      <c r="I29" s="65" t="e">
        <f t="shared" si="5"/>
        <v>#REF!</v>
      </c>
      <c r="J29" s="65" t="e">
        <f t="shared" si="5"/>
        <v>#REF!</v>
      </c>
      <c r="K29" s="65" t="e">
        <f t="shared" si="5"/>
        <v>#REF!</v>
      </c>
      <c r="L29" s="65" t="e">
        <f t="shared" si="5"/>
        <v>#REF!</v>
      </c>
      <c r="M29" s="65" t="e">
        <f t="shared" si="5"/>
        <v>#REF!</v>
      </c>
      <c r="N29" s="65" t="e">
        <f t="shared" si="5"/>
        <v>#REF!</v>
      </c>
      <c r="O29" s="65" t="e">
        <f t="shared" si="5"/>
        <v>#REF!</v>
      </c>
      <c r="P29" s="65" t="e">
        <f t="shared" si="5"/>
        <v>#REF!</v>
      </c>
      <c r="Q29" s="65" t="e">
        <f t="shared" si="5"/>
        <v>#REF!</v>
      </c>
      <c r="R29" s="65" t="e">
        <f t="shared" si="5"/>
        <v>#REF!</v>
      </c>
      <c r="S29" s="65" t="e">
        <f t="shared" si="5"/>
        <v>#REF!</v>
      </c>
      <c r="T29" s="65" t="e">
        <f t="shared" si="5"/>
        <v>#REF!</v>
      </c>
      <c r="U29" s="66" t="e">
        <f t="shared" si="4"/>
        <v>#REF!</v>
      </c>
    </row>
    <row r="30" spans="1:21" s="68" customFormat="1" ht="23.65" customHeight="1" x14ac:dyDescent="0.3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s="68" customFormat="1" ht="23.65" customHeight="1" x14ac:dyDescent="0.3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</row>
    <row r="32" spans="1:21" s="68" customFormat="1" ht="23.65" customHeight="1" x14ac:dyDescent="0.3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</row>
    <row r="33" spans="1:21" s="68" customFormat="1" ht="23.65" customHeight="1" x14ac:dyDescent="0.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</row>
    <row r="34" spans="1:21" s="68" customFormat="1" ht="23.65" customHeight="1" x14ac:dyDescent="0.3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</row>
    <row r="35" spans="1:21" s="68" customFormat="1" ht="23.65" customHeight="1" x14ac:dyDescent="0.3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</row>
    <row r="36" spans="1:21" s="68" customFormat="1" ht="18.75" x14ac:dyDescent="0.3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</row>
    <row r="37" spans="1:21" s="68" customFormat="1" ht="18.75" x14ac:dyDescent="0.3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</row>
    <row r="38" spans="1:21" ht="23.25" x14ac:dyDescent="0.35">
      <c r="A38" s="420" t="s">
        <v>48</v>
      </c>
      <c r="B38" s="420"/>
      <c r="C38" s="420"/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</row>
    <row r="39" spans="1:21" s="70" customFormat="1" ht="12.75" x14ac:dyDescent="0.2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</row>
    <row r="40" spans="1:21" ht="19.5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25">
      <c r="A41" s="33"/>
      <c r="B41" s="34" t="str">
        <f t="shared" ref="B41:T41" si="6">B3</f>
        <v>ABDO</v>
      </c>
      <c r="C41" s="35" t="str">
        <f t="shared" si="6"/>
        <v>MASC</v>
      </c>
      <c r="D41" s="35" t="str">
        <f t="shared" si="6"/>
        <v>ASGB</v>
      </c>
      <c r="E41" s="35" t="str">
        <f t="shared" si="6"/>
        <v>BMSA</v>
      </c>
      <c r="F41" s="35" t="str">
        <f t="shared" si="6"/>
        <v>VMA</v>
      </c>
      <c r="G41" s="35" t="str">
        <f t="shared" si="6"/>
        <v>CMA</v>
      </c>
      <c r="H41" s="35" t="str">
        <f t="shared" si="6"/>
        <v>ACMA</v>
      </c>
      <c r="I41" s="35" t="str">
        <f t="shared" si="6"/>
        <v>COMA</v>
      </c>
      <c r="J41" s="35" t="str">
        <f t="shared" si="6"/>
        <v>CSB</v>
      </c>
      <c r="K41" s="35" t="str">
        <f t="shared" si="6"/>
        <v>ESV</v>
      </c>
      <c r="L41" s="35" t="str">
        <f t="shared" si="6"/>
        <v>ESCXV</v>
      </c>
      <c r="M41" s="35" t="str">
        <f t="shared" si="6"/>
        <v>ESS</v>
      </c>
      <c r="N41" s="35" t="str">
        <f t="shared" si="6"/>
        <v>NLSA</v>
      </c>
      <c r="O41" s="35" t="str">
        <f t="shared" si="6"/>
        <v>SDUS</v>
      </c>
      <c r="P41" s="35" t="str">
        <f t="shared" si="6"/>
        <v>TAC</v>
      </c>
      <c r="Q41" s="35" t="str">
        <f t="shared" si="6"/>
        <v>MASC</v>
      </c>
      <c r="R41" s="35" t="str">
        <f t="shared" si="6"/>
        <v>USI</v>
      </c>
      <c r="S41" s="35" t="str">
        <f t="shared" si="6"/>
        <v>USMA</v>
      </c>
      <c r="T41" s="35" t="str">
        <f t="shared" si="6"/>
        <v xml:space="preserve"> n</v>
      </c>
    </row>
    <row r="42" spans="1:21" x14ac:dyDescent="0.25">
      <c r="A42" s="37" t="s">
        <v>43</v>
      </c>
      <c r="B42" s="38" t="e">
        <f>#REF!</f>
        <v>#REF!</v>
      </c>
      <c r="C42" s="38" t="e">
        <f>#REF!</f>
        <v>#REF!</v>
      </c>
      <c r="D42" s="38" t="e">
        <f>#REF!</f>
        <v>#REF!</v>
      </c>
      <c r="E42" s="38" t="e">
        <f>#REF!</f>
        <v>#REF!</v>
      </c>
      <c r="F42" s="38" t="e">
        <f>#REF!</f>
        <v>#REF!</v>
      </c>
      <c r="G42" s="38" t="e">
        <f>#REF!</f>
        <v>#REF!</v>
      </c>
      <c r="H42" s="38" t="e">
        <f>#REF!</f>
        <v>#REF!</v>
      </c>
      <c r="I42" s="38" t="e">
        <f>#REF!</f>
        <v>#REF!</v>
      </c>
      <c r="J42" s="38" t="e">
        <f>#REF!</f>
        <v>#REF!</v>
      </c>
      <c r="K42" s="38" t="e">
        <f>#REF!</f>
        <v>#REF!</v>
      </c>
      <c r="L42" s="38" t="e">
        <f>#REF!</f>
        <v>#REF!</v>
      </c>
      <c r="M42" s="38" t="e">
        <f>#REF!</f>
        <v>#REF!</v>
      </c>
      <c r="N42" s="38" t="e">
        <f>#REF!</f>
        <v>#REF!</v>
      </c>
      <c r="O42" s="38" t="e">
        <f>#REF!</f>
        <v>#REF!</v>
      </c>
      <c r="P42" s="38" t="e">
        <f>#REF!</f>
        <v>#REF!</v>
      </c>
      <c r="Q42" s="38" t="e">
        <f>#REF!</f>
        <v>#REF!</v>
      </c>
      <c r="R42" s="38" t="e">
        <f>#REF!</f>
        <v>#REF!</v>
      </c>
      <c r="S42" s="38" t="e">
        <f>#REF!</f>
        <v>#REF!</v>
      </c>
      <c r="T42" s="38" t="e">
        <f>#REF!</f>
        <v>#REF!</v>
      </c>
    </row>
    <row r="43" spans="1:21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</row>
    <row r="44" spans="1:21" x14ac:dyDescent="0.25">
      <c r="A44" s="37" t="s">
        <v>34</v>
      </c>
      <c r="B44" s="41" t="e">
        <f>#REF!</f>
        <v>#REF!</v>
      </c>
      <c r="C44" s="41" t="e">
        <f>#REF!</f>
        <v>#REF!</v>
      </c>
      <c r="D44" s="41" t="e">
        <f>#REF!</f>
        <v>#REF!</v>
      </c>
      <c r="E44" s="41" t="e">
        <f>#REF!</f>
        <v>#REF!</v>
      </c>
      <c r="F44" s="41" t="e">
        <f>#REF!</f>
        <v>#REF!</v>
      </c>
      <c r="G44" s="41" t="e">
        <f>#REF!</f>
        <v>#REF!</v>
      </c>
      <c r="H44" s="41" t="e">
        <f>#REF!</f>
        <v>#REF!</v>
      </c>
      <c r="I44" s="41" t="e">
        <f>#REF!</f>
        <v>#REF!</v>
      </c>
      <c r="J44" s="41" t="e">
        <f>#REF!</f>
        <v>#REF!</v>
      </c>
      <c r="K44" s="41" t="e">
        <f>#REF!</f>
        <v>#REF!</v>
      </c>
      <c r="L44" s="41" t="e">
        <f>#REF!</f>
        <v>#REF!</v>
      </c>
      <c r="M44" s="41" t="e">
        <f>#REF!</f>
        <v>#REF!</v>
      </c>
      <c r="N44" s="41" t="e">
        <f>#REF!</f>
        <v>#REF!</v>
      </c>
      <c r="O44" s="41" t="e">
        <f>#REF!</f>
        <v>#REF!</v>
      </c>
      <c r="P44" s="41" t="e">
        <f>#REF!</f>
        <v>#REF!</v>
      </c>
      <c r="Q44" s="41" t="e">
        <f>#REF!</f>
        <v>#REF!</v>
      </c>
      <c r="R44" s="41" t="e">
        <f>#REF!</f>
        <v>#REF!</v>
      </c>
      <c r="S44" s="41" t="e">
        <f>#REF!</f>
        <v>#REF!</v>
      </c>
      <c r="T44" s="41" t="e">
        <f>#REF!</f>
        <v>#REF!</v>
      </c>
    </row>
    <row r="45" spans="1:21" x14ac:dyDescent="0.25">
      <c r="A45" s="42" t="s">
        <v>35</v>
      </c>
      <c r="B45" s="43" t="e">
        <f>#REF!</f>
        <v>#REF!</v>
      </c>
      <c r="C45" s="43" t="e">
        <f>#REF!</f>
        <v>#REF!</v>
      </c>
      <c r="D45" s="43" t="e">
        <f>#REF!</f>
        <v>#REF!</v>
      </c>
      <c r="E45" s="43" t="e">
        <f>#REF!</f>
        <v>#REF!</v>
      </c>
      <c r="F45" s="43" t="e">
        <f>#REF!</f>
        <v>#REF!</v>
      </c>
      <c r="G45" s="43" t="e">
        <f>#REF!</f>
        <v>#REF!</v>
      </c>
      <c r="H45" s="43" t="e">
        <f>#REF!</f>
        <v>#REF!</v>
      </c>
      <c r="I45" s="43" t="e">
        <f>#REF!</f>
        <v>#REF!</v>
      </c>
      <c r="J45" s="43" t="e">
        <f>#REF!</f>
        <v>#REF!</v>
      </c>
      <c r="K45" s="43" t="e">
        <f>#REF!</f>
        <v>#REF!</v>
      </c>
      <c r="L45" s="43" t="e">
        <f>#REF!</f>
        <v>#REF!</v>
      </c>
      <c r="M45" s="43" t="e">
        <f>#REF!</f>
        <v>#REF!</v>
      </c>
      <c r="N45" s="43" t="e">
        <f>#REF!</f>
        <v>#REF!</v>
      </c>
      <c r="O45" s="43" t="e">
        <f>#REF!</f>
        <v>#REF!</v>
      </c>
      <c r="P45" s="43" t="e">
        <f>#REF!</f>
        <v>#REF!</v>
      </c>
      <c r="Q45" s="43" t="e">
        <f>#REF!</f>
        <v>#REF!</v>
      </c>
      <c r="R45" s="43" t="e">
        <f>#REF!</f>
        <v>#REF!</v>
      </c>
      <c r="S45" s="43" t="e">
        <f>#REF!</f>
        <v>#REF!</v>
      </c>
      <c r="T45" s="43" t="e">
        <f>#REF!</f>
        <v>#REF!</v>
      </c>
    </row>
    <row r="46" spans="1:21" x14ac:dyDescent="0.25">
      <c r="A46" s="42" t="s">
        <v>36</v>
      </c>
      <c r="B46" s="43" t="e">
        <f>#REF!</f>
        <v>#REF!</v>
      </c>
      <c r="C46" s="43" t="e">
        <f>#REF!</f>
        <v>#REF!</v>
      </c>
      <c r="D46" s="43" t="e">
        <f>#REF!</f>
        <v>#REF!</v>
      </c>
      <c r="E46" s="43" t="e">
        <f>#REF!</f>
        <v>#REF!</v>
      </c>
      <c r="F46" s="43" t="e">
        <f>#REF!</f>
        <v>#REF!</v>
      </c>
      <c r="G46" s="43" t="e">
        <f>#REF!</f>
        <v>#REF!</v>
      </c>
      <c r="H46" s="43" t="e">
        <f>#REF!</f>
        <v>#REF!</v>
      </c>
      <c r="I46" s="43" t="e">
        <f>#REF!</f>
        <v>#REF!</v>
      </c>
      <c r="J46" s="43" t="e">
        <f>#REF!</f>
        <v>#REF!</v>
      </c>
      <c r="K46" s="43" t="e">
        <f>#REF!</f>
        <v>#REF!</v>
      </c>
      <c r="L46" s="43" t="e">
        <f>#REF!</f>
        <v>#REF!</v>
      </c>
      <c r="M46" s="43" t="e">
        <f>#REF!</f>
        <v>#REF!</v>
      </c>
      <c r="N46" s="43" t="e">
        <f>#REF!</f>
        <v>#REF!</v>
      </c>
      <c r="O46" s="43" t="e">
        <f>#REF!</f>
        <v>#REF!</v>
      </c>
      <c r="P46" s="43" t="e">
        <f>#REF!</f>
        <v>#REF!</v>
      </c>
      <c r="Q46" s="43" t="e">
        <f>#REF!</f>
        <v>#REF!</v>
      </c>
      <c r="R46" s="43" t="e">
        <f>#REF!</f>
        <v>#REF!</v>
      </c>
      <c r="S46" s="43" t="e">
        <f>#REF!</f>
        <v>#REF!</v>
      </c>
      <c r="T46" s="43" t="e">
        <f>#REF!</f>
        <v>#REF!</v>
      </c>
    </row>
    <row r="47" spans="1:21" x14ac:dyDescent="0.25">
      <c r="A47" s="44" t="s">
        <v>37</v>
      </c>
      <c r="B47" s="45" t="e">
        <f>#REF!</f>
        <v>#REF!</v>
      </c>
      <c r="C47" s="45" t="e">
        <f>#REF!</f>
        <v>#REF!</v>
      </c>
      <c r="D47" s="45" t="e">
        <f>#REF!</f>
        <v>#REF!</v>
      </c>
      <c r="E47" s="45" t="e">
        <f>#REF!</f>
        <v>#REF!</v>
      </c>
      <c r="F47" s="45" t="e">
        <f>#REF!</f>
        <v>#REF!</v>
      </c>
      <c r="G47" s="45" t="e">
        <f>#REF!</f>
        <v>#REF!</v>
      </c>
      <c r="H47" s="45" t="e">
        <f>#REF!</f>
        <v>#REF!</v>
      </c>
      <c r="I47" s="45" t="e">
        <f>#REF!</f>
        <v>#REF!</v>
      </c>
      <c r="J47" s="45" t="e">
        <f>#REF!</f>
        <v>#REF!</v>
      </c>
      <c r="K47" s="45" t="e">
        <f>#REF!</f>
        <v>#REF!</v>
      </c>
      <c r="L47" s="45" t="e">
        <f>#REF!</f>
        <v>#REF!</v>
      </c>
      <c r="M47" s="45" t="e">
        <f>#REF!</f>
        <v>#REF!</v>
      </c>
      <c r="N47" s="45" t="e">
        <f>#REF!</f>
        <v>#REF!</v>
      </c>
      <c r="O47" s="45" t="e">
        <f>#REF!</f>
        <v>#REF!</v>
      </c>
      <c r="P47" s="45" t="e">
        <f>#REF!</f>
        <v>#REF!</v>
      </c>
      <c r="Q47" s="45" t="e">
        <f>#REF!</f>
        <v>#REF!</v>
      </c>
      <c r="R47" s="45" t="e">
        <f>#REF!</f>
        <v>#REF!</v>
      </c>
      <c r="S47" s="45" t="e">
        <f>#REF!</f>
        <v>#REF!</v>
      </c>
      <c r="T47" s="45" t="e">
        <f>#REF!</f>
        <v>#REF!</v>
      </c>
      <c r="U47" s="48"/>
    </row>
    <row r="48" spans="1:21" x14ac:dyDescent="0.25">
      <c r="A48" s="46" t="s">
        <v>44</v>
      </c>
      <c r="B48" s="47" t="e">
        <f t="shared" ref="B48:T48" si="7">SUM(B44:B47)</f>
        <v>#REF!</v>
      </c>
      <c r="C48" s="47" t="e">
        <f t="shared" si="7"/>
        <v>#REF!</v>
      </c>
      <c r="D48" s="47" t="e">
        <f t="shared" si="7"/>
        <v>#REF!</v>
      </c>
      <c r="E48" s="47" t="e">
        <f t="shared" si="7"/>
        <v>#REF!</v>
      </c>
      <c r="F48" s="47" t="e">
        <f t="shared" si="7"/>
        <v>#REF!</v>
      </c>
      <c r="G48" s="47" t="e">
        <f t="shared" si="7"/>
        <v>#REF!</v>
      </c>
      <c r="H48" s="47" t="e">
        <f t="shared" si="7"/>
        <v>#REF!</v>
      </c>
      <c r="I48" s="47" t="e">
        <f t="shared" si="7"/>
        <v>#REF!</v>
      </c>
      <c r="J48" s="47" t="e">
        <f t="shared" si="7"/>
        <v>#REF!</v>
      </c>
      <c r="K48" s="47" t="e">
        <f t="shared" si="7"/>
        <v>#REF!</v>
      </c>
      <c r="L48" s="47" t="e">
        <f t="shared" si="7"/>
        <v>#REF!</v>
      </c>
      <c r="M48" s="47" t="e">
        <f t="shared" si="7"/>
        <v>#REF!</v>
      </c>
      <c r="N48" s="47" t="e">
        <f t="shared" si="7"/>
        <v>#REF!</v>
      </c>
      <c r="O48" s="47" t="e">
        <f t="shared" si="7"/>
        <v>#REF!</v>
      </c>
      <c r="P48" s="47" t="e">
        <f t="shared" si="7"/>
        <v>#REF!</v>
      </c>
      <c r="Q48" s="47" t="e">
        <f t="shared" si="7"/>
        <v>#REF!</v>
      </c>
      <c r="R48" s="47" t="e">
        <f t="shared" si="7"/>
        <v>#REF!</v>
      </c>
      <c r="S48" s="47" t="e">
        <f t="shared" si="7"/>
        <v>#REF!</v>
      </c>
      <c r="T48" s="47" t="e">
        <f t="shared" si="7"/>
        <v>#REF!</v>
      </c>
    </row>
    <row r="49" spans="1:21" x14ac:dyDescent="0.25">
      <c r="A49" s="39"/>
      <c r="B49" s="4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50"/>
      <c r="P49" s="39"/>
      <c r="Q49" s="39"/>
      <c r="R49" s="39"/>
      <c r="S49" s="39"/>
      <c r="T49" s="39"/>
    </row>
    <row r="50" spans="1:21" x14ac:dyDescent="0.25">
      <c r="A50" s="42" t="s">
        <v>38</v>
      </c>
      <c r="B50" s="43" t="e">
        <f>#REF!</f>
        <v>#REF!</v>
      </c>
      <c r="C50" s="43" t="e">
        <f>#REF!</f>
        <v>#REF!</v>
      </c>
      <c r="D50" s="43" t="e">
        <f>#REF!</f>
        <v>#REF!</v>
      </c>
      <c r="E50" s="43" t="e">
        <f>#REF!</f>
        <v>#REF!</v>
      </c>
      <c r="F50" s="43" t="e">
        <f>#REF!</f>
        <v>#REF!</v>
      </c>
      <c r="G50" s="43" t="e">
        <f>#REF!</f>
        <v>#REF!</v>
      </c>
      <c r="H50" s="43" t="e">
        <f>#REF!</f>
        <v>#REF!</v>
      </c>
      <c r="I50" s="43" t="e">
        <f>#REF!</f>
        <v>#REF!</v>
      </c>
      <c r="J50" s="43" t="e">
        <f>#REF!</f>
        <v>#REF!</v>
      </c>
      <c r="K50" s="43" t="e">
        <f>#REF!</f>
        <v>#REF!</v>
      </c>
      <c r="L50" s="43" t="e">
        <f>#REF!</f>
        <v>#REF!</v>
      </c>
      <c r="M50" s="43" t="e">
        <f>#REF!</f>
        <v>#REF!</v>
      </c>
      <c r="N50" s="43" t="e">
        <f>#REF!</f>
        <v>#REF!</v>
      </c>
      <c r="O50" s="43" t="e">
        <f>#REF!</f>
        <v>#REF!</v>
      </c>
      <c r="P50" s="43" t="e">
        <f>#REF!</f>
        <v>#REF!</v>
      </c>
      <c r="Q50" s="43" t="e">
        <f>#REF!</f>
        <v>#REF!</v>
      </c>
      <c r="R50" s="43" t="e">
        <f>#REF!</f>
        <v>#REF!</v>
      </c>
      <c r="S50" s="43" t="e">
        <f>#REF!</f>
        <v>#REF!</v>
      </c>
      <c r="T50" s="43" t="e">
        <f>#REF!</f>
        <v>#REF!</v>
      </c>
    </row>
    <row r="51" spans="1:21" x14ac:dyDescent="0.25">
      <c r="A51" s="44" t="s">
        <v>39</v>
      </c>
      <c r="B51" s="45" t="e">
        <f>#REF!</f>
        <v>#REF!</v>
      </c>
      <c r="C51" s="45" t="e">
        <f>#REF!</f>
        <v>#REF!</v>
      </c>
      <c r="D51" s="45" t="e">
        <f>#REF!</f>
        <v>#REF!</v>
      </c>
      <c r="E51" s="45" t="e">
        <f>#REF!</f>
        <v>#REF!</v>
      </c>
      <c r="F51" s="45" t="e">
        <f>#REF!</f>
        <v>#REF!</v>
      </c>
      <c r="G51" s="45" t="e">
        <f>#REF!</f>
        <v>#REF!</v>
      </c>
      <c r="H51" s="45" t="e">
        <f>#REF!</f>
        <v>#REF!</v>
      </c>
      <c r="I51" s="45" t="e">
        <f>#REF!</f>
        <v>#REF!</v>
      </c>
      <c r="J51" s="45" t="e">
        <f>#REF!</f>
        <v>#REF!</v>
      </c>
      <c r="K51" s="45" t="e">
        <f>#REF!</f>
        <v>#REF!</v>
      </c>
      <c r="L51" s="45" t="e">
        <f>#REF!</f>
        <v>#REF!</v>
      </c>
      <c r="M51" s="45" t="e">
        <f>#REF!</f>
        <v>#REF!</v>
      </c>
      <c r="N51" s="45" t="e">
        <f>#REF!</f>
        <v>#REF!</v>
      </c>
      <c r="O51" s="45" t="e">
        <f>#REF!</f>
        <v>#REF!</v>
      </c>
      <c r="P51" s="45" t="e">
        <f>#REF!</f>
        <v>#REF!</v>
      </c>
      <c r="Q51" s="45" t="e">
        <f>#REF!</f>
        <v>#REF!</v>
      </c>
      <c r="R51" s="45" t="e">
        <f>#REF!</f>
        <v>#REF!</v>
      </c>
      <c r="S51" s="45" t="e">
        <f>#REF!</f>
        <v>#REF!</v>
      </c>
      <c r="T51" s="45" t="e">
        <f>#REF!</f>
        <v>#REF!</v>
      </c>
      <c r="U51" s="51"/>
    </row>
    <row r="52" spans="1:21" x14ac:dyDescent="0.25">
      <c r="A52" s="46" t="s">
        <v>44</v>
      </c>
      <c r="B52" s="47" t="e">
        <f t="shared" ref="B52:T52" si="8">SUM(B50:B51)</f>
        <v>#REF!</v>
      </c>
      <c r="C52" s="47" t="e">
        <f t="shared" si="8"/>
        <v>#REF!</v>
      </c>
      <c r="D52" s="47" t="e">
        <f t="shared" si="8"/>
        <v>#REF!</v>
      </c>
      <c r="E52" s="47" t="e">
        <f t="shared" si="8"/>
        <v>#REF!</v>
      </c>
      <c r="F52" s="47" t="e">
        <f t="shared" si="8"/>
        <v>#REF!</v>
      </c>
      <c r="G52" s="47" t="e">
        <f t="shared" si="8"/>
        <v>#REF!</v>
      </c>
      <c r="H52" s="47" t="e">
        <f t="shared" si="8"/>
        <v>#REF!</v>
      </c>
      <c r="I52" s="47" t="e">
        <f t="shared" si="8"/>
        <v>#REF!</v>
      </c>
      <c r="J52" s="47" t="e">
        <f t="shared" si="8"/>
        <v>#REF!</v>
      </c>
      <c r="K52" s="47" t="e">
        <f t="shared" si="8"/>
        <v>#REF!</v>
      </c>
      <c r="L52" s="47" t="e">
        <f t="shared" si="8"/>
        <v>#REF!</v>
      </c>
      <c r="M52" s="47" t="e">
        <f t="shared" si="8"/>
        <v>#REF!</v>
      </c>
      <c r="N52" s="47" t="e">
        <f t="shared" si="8"/>
        <v>#REF!</v>
      </c>
      <c r="O52" s="47" t="e">
        <f t="shared" si="8"/>
        <v>#REF!</v>
      </c>
      <c r="P52" s="47" t="e">
        <f t="shared" si="8"/>
        <v>#REF!</v>
      </c>
      <c r="Q52" s="47" t="e">
        <f t="shared" si="8"/>
        <v>#REF!</v>
      </c>
      <c r="R52" s="47" t="e">
        <f t="shared" si="8"/>
        <v>#REF!</v>
      </c>
      <c r="S52" s="47" t="e">
        <f t="shared" si="8"/>
        <v>#REF!</v>
      </c>
      <c r="T52" s="47" t="e">
        <f t="shared" si="8"/>
        <v>#REF!</v>
      </c>
      <c r="U52" s="51"/>
    </row>
    <row r="53" spans="1:21" x14ac:dyDescent="0.25">
      <c r="A53" s="52"/>
      <c r="B53" s="53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1"/>
    </row>
    <row r="54" spans="1:21" x14ac:dyDescent="0.25">
      <c r="A54" s="54" t="s">
        <v>45</v>
      </c>
      <c r="B54" s="55" t="e">
        <f t="shared" ref="B54:T54" si="9">SUM(B48,B52,B42)</f>
        <v>#REF!</v>
      </c>
      <c r="C54" s="55" t="e">
        <f t="shared" si="9"/>
        <v>#REF!</v>
      </c>
      <c r="D54" s="55" t="e">
        <f t="shared" si="9"/>
        <v>#REF!</v>
      </c>
      <c r="E54" s="55" t="e">
        <f t="shared" si="9"/>
        <v>#REF!</v>
      </c>
      <c r="F54" s="55" t="e">
        <f t="shared" si="9"/>
        <v>#REF!</v>
      </c>
      <c r="G54" s="55" t="e">
        <f t="shared" si="9"/>
        <v>#REF!</v>
      </c>
      <c r="H54" s="55" t="e">
        <f t="shared" si="9"/>
        <v>#REF!</v>
      </c>
      <c r="I54" s="55" t="e">
        <f t="shared" si="9"/>
        <v>#REF!</v>
      </c>
      <c r="J54" s="55" t="e">
        <f t="shared" si="9"/>
        <v>#REF!</v>
      </c>
      <c r="K54" s="55" t="e">
        <f t="shared" si="9"/>
        <v>#REF!</v>
      </c>
      <c r="L54" s="55" t="e">
        <f t="shared" si="9"/>
        <v>#REF!</v>
      </c>
      <c r="M54" s="55" t="e">
        <f t="shared" si="9"/>
        <v>#REF!</v>
      </c>
      <c r="N54" s="55" t="e">
        <f t="shared" si="9"/>
        <v>#REF!</v>
      </c>
      <c r="O54" s="55" t="e">
        <f t="shared" si="9"/>
        <v>#REF!</v>
      </c>
      <c r="P54" s="55" t="e">
        <f t="shared" si="9"/>
        <v>#REF!</v>
      </c>
      <c r="Q54" s="55" t="e">
        <f t="shared" si="9"/>
        <v>#REF!</v>
      </c>
      <c r="R54" s="55" t="e">
        <f t="shared" si="9"/>
        <v>#REF!</v>
      </c>
      <c r="S54" s="55" t="e">
        <f t="shared" si="9"/>
        <v>#REF!</v>
      </c>
      <c r="T54" s="55" t="e">
        <f t="shared" si="9"/>
        <v>#REF!</v>
      </c>
      <c r="U54" s="51"/>
    </row>
    <row r="55" spans="1:21" x14ac:dyDescent="0.25">
      <c r="A55" s="54" t="s">
        <v>46</v>
      </c>
      <c r="B55" s="55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</row>
    <row r="57" spans="1:21" ht="20.25" x14ac:dyDescent="0.3">
      <c r="A57" s="421" t="s">
        <v>47</v>
      </c>
      <c r="B57" s="421"/>
      <c r="C57" s="421"/>
      <c r="D57" s="421"/>
      <c r="E57" s="421"/>
      <c r="F57" s="421"/>
      <c r="G57" s="421"/>
      <c r="H57" s="421"/>
      <c r="I57" s="42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</row>
    <row r="58" spans="1:21" x14ac:dyDescent="0.25">
      <c r="A58" s="11">
        <f>A41</f>
        <v>0</v>
      </c>
      <c r="B58" s="56" t="str">
        <f t="shared" ref="B58:T58" si="10">B3</f>
        <v>ABDO</v>
      </c>
      <c r="C58" s="57" t="str">
        <f t="shared" si="10"/>
        <v>MASC</v>
      </c>
      <c r="D58" s="57" t="str">
        <f t="shared" si="10"/>
        <v>ASGB</v>
      </c>
      <c r="E58" s="57" t="str">
        <f t="shared" si="10"/>
        <v>BMSA</v>
      </c>
      <c r="F58" s="57" t="str">
        <f t="shared" si="10"/>
        <v>VMA</v>
      </c>
      <c r="G58" s="57" t="str">
        <f t="shared" si="10"/>
        <v>CMA</v>
      </c>
      <c r="H58" s="57" t="str">
        <f t="shared" si="10"/>
        <v>ACMA</v>
      </c>
      <c r="I58" s="57" t="str">
        <f t="shared" si="10"/>
        <v>COMA</v>
      </c>
      <c r="J58" s="57" t="str">
        <f t="shared" si="10"/>
        <v>CSB</v>
      </c>
      <c r="K58" s="57" t="str">
        <f t="shared" si="10"/>
        <v>ESV</v>
      </c>
      <c r="L58" s="57" t="str">
        <f t="shared" si="10"/>
        <v>ESCXV</v>
      </c>
      <c r="M58" s="57" t="str">
        <f t="shared" si="10"/>
        <v>ESS</v>
      </c>
      <c r="N58" s="57" t="str">
        <f t="shared" si="10"/>
        <v>NLSA</v>
      </c>
      <c r="O58" s="57" t="str">
        <f t="shared" si="10"/>
        <v>SDUS</v>
      </c>
      <c r="P58" s="57" t="str">
        <f t="shared" si="10"/>
        <v>TAC</v>
      </c>
      <c r="Q58" s="57" t="str">
        <f t="shared" si="10"/>
        <v>MASC</v>
      </c>
      <c r="R58" s="57" t="str">
        <f t="shared" si="10"/>
        <v>USI</v>
      </c>
      <c r="S58" s="57" t="str">
        <f t="shared" si="10"/>
        <v>USMA</v>
      </c>
      <c r="T58" s="57" t="str">
        <f t="shared" si="10"/>
        <v xml:space="preserve"> n</v>
      </c>
      <c r="U58" s="24" t="s">
        <v>33</v>
      </c>
    </row>
    <row r="59" spans="1:21" x14ac:dyDescent="0.25">
      <c r="A59" s="58" t="s">
        <v>34</v>
      </c>
      <c r="B59" s="59" t="e">
        <f>#REF!</f>
        <v>#REF!</v>
      </c>
      <c r="C59" s="59" t="e">
        <f>#REF!</f>
        <v>#REF!</v>
      </c>
      <c r="D59" s="59" t="e">
        <f>#REF!</f>
        <v>#REF!</v>
      </c>
      <c r="E59" s="59" t="e">
        <f>#REF!</f>
        <v>#REF!</v>
      </c>
      <c r="F59" s="59" t="e">
        <f>#REF!</f>
        <v>#REF!</v>
      </c>
      <c r="G59" s="59" t="e">
        <f>#REF!</f>
        <v>#REF!</v>
      </c>
      <c r="H59" s="59" t="e">
        <f>#REF!</f>
        <v>#REF!</v>
      </c>
      <c r="I59" s="59" t="e">
        <f>#REF!</f>
        <v>#REF!</v>
      </c>
      <c r="J59" s="59" t="e">
        <f>#REF!</f>
        <v>#REF!</v>
      </c>
      <c r="K59" s="59" t="e">
        <f>#REF!</f>
        <v>#REF!</v>
      </c>
      <c r="L59" s="59" t="e">
        <f>#REF!</f>
        <v>#REF!</v>
      </c>
      <c r="M59" s="59" t="e">
        <f>#REF!</f>
        <v>#REF!</v>
      </c>
      <c r="N59" s="59" t="e">
        <f>#REF!</f>
        <v>#REF!</v>
      </c>
      <c r="O59" s="59" t="e">
        <f>#REF!</f>
        <v>#REF!</v>
      </c>
      <c r="P59" s="59" t="e">
        <f>#REF!</f>
        <v>#REF!</v>
      </c>
      <c r="Q59" s="59" t="e">
        <f>#REF!</f>
        <v>#REF!</v>
      </c>
      <c r="R59" s="59" t="e">
        <f>#REF!</f>
        <v>#REF!</v>
      </c>
      <c r="S59" s="59" t="e">
        <f>#REF!</f>
        <v>#REF!</v>
      </c>
      <c r="T59" s="59" t="e">
        <f>#REF!</f>
        <v>#REF!</v>
      </c>
      <c r="U59" s="60" t="e">
        <f t="shared" ref="U59:U65" si="11">SUM(B59:T59)</f>
        <v>#REF!</v>
      </c>
    </row>
    <row r="60" spans="1:21" x14ac:dyDescent="0.25">
      <c r="A60" s="58" t="s">
        <v>35</v>
      </c>
      <c r="B60" s="61" t="e">
        <f>#REF!</f>
        <v>#REF!</v>
      </c>
      <c r="C60" s="61" t="e">
        <f>#REF!</f>
        <v>#REF!</v>
      </c>
      <c r="D60" s="61" t="e">
        <f>#REF!</f>
        <v>#REF!</v>
      </c>
      <c r="E60" s="61" t="e">
        <f>#REF!</f>
        <v>#REF!</v>
      </c>
      <c r="F60" s="61" t="e">
        <f>#REF!</f>
        <v>#REF!</v>
      </c>
      <c r="G60" s="61" t="e">
        <f>#REF!</f>
        <v>#REF!</v>
      </c>
      <c r="H60" s="61" t="e">
        <f>#REF!</f>
        <v>#REF!</v>
      </c>
      <c r="I60" s="61" t="e">
        <f>#REF!</f>
        <v>#REF!</v>
      </c>
      <c r="J60" s="61" t="e">
        <f>#REF!</f>
        <v>#REF!</v>
      </c>
      <c r="K60" s="61" t="e">
        <f>#REF!</f>
        <v>#REF!</v>
      </c>
      <c r="L60" s="61" t="e">
        <f>#REF!</f>
        <v>#REF!</v>
      </c>
      <c r="M60" s="61" t="e">
        <f>#REF!</f>
        <v>#REF!</v>
      </c>
      <c r="N60" s="61" t="e">
        <f>#REF!</f>
        <v>#REF!</v>
      </c>
      <c r="O60" s="61" t="e">
        <f>#REF!</f>
        <v>#REF!</v>
      </c>
      <c r="P60" s="61" t="e">
        <f>#REF!</f>
        <v>#REF!</v>
      </c>
      <c r="Q60" s="61" t="e">
        <f>#REF!</f>
        <v>#REF!</v>
      </c>
      <c r="R60" s="61" t="e">
        <f>#REF!</f>
        <v>#REF!</v>
      </c>
      <c r="S60" s="61" t="e">
        <f>#REF!</f>
        <v>#REF!</v>
      </c>
      <c r="T60" s="61" t="e">
        <f>#REF!</f>
        <v>#REF!</v>
      </c>
      <c r="U60" s="60" t="e">
        <f t="shared" si="11"/>
        <v>#REF!</v>
      </c>
    </row>
    <row r="61" spans="1:21" x14ac:dyDescent="0.25">
      <c r="A61" s="25" t="s">
        <v>36</v>
      </c>
      <c r="B61" s="62" t="e">
        <f>#REF!</f>
        <v>#REF!</v>
      </c>
      <c r="C61" s="62" t="e">
        <f>#REF!</f>
        <v>#REF!</v>
      </c>
      <c r="D61" s="62" t="e">
        <f>#REF!</f>
        <v>#REF!</v>
      </c>
      <c r="E61" s="62" t="e">
        <f>#REF!</f>
        <v>#REF!</v>
      </c>
      <c r="F61" s="62" t="e">
        <f>#REF!</f>
        <v>#REF!</v>
      </c>
      <c r="G61" s="62" t="e">
        <f>#REF!</f>
        <v>#REF!</v>
      </c>
      <c r="H61" s="62" t="e">
        <f>#REF!</f>
        <v>#REF!</v>
      </c>
      <c r="I61" s="62" t="e">
        <f>#REF!</f>
        <v>#REF!</v>
      </c>
      <c r="J61" s="62" t="e">
        <f>#REF!</f>
        <v>#REF!</v>
      </c>
      <c r="K61" s="62" t="e">
        <f>#REF!</f>
        <v>#REF!</v>
      </c>
      <c r="L61" s="62" t="e">
        <f>#REF!</f>
        <v>#REF!</v>
      </c>
      <c r="M61" s="62" t="e">
        <f>#REF!</f>
        <v>#REF!</v>
      </c>
      <c r="N61" s="62" t="e">
        <f>#REF!</f>
        <v>#REF!</v>
      </c>
      <c r="O61" s="62" t="e">
        <f>#REF!</f>
        <v>#REF!</v>
      </c>
      <c r="P61" s="62" t="e">
        <f>#REF!</f>
        <v>#REF!</v>
      </c>
      <c r="Q61" s="62" t="e">
        <f>#REF!</f>
        <v>#REF!</v>
      </c>
      <c r="R61" s="62" t="e">
        <f>#REF!</f>
        <v>#REF!</v>
      </c>
      <c r="S61" s="62" t="e">
        <f>#REF!</f>
        <v>#REF!</v>
      </c>
      <c r="T61" s="62" t="e">
        <f>#REF!</f>
        <v>#REF!</v>
      </c>
      <c r="U61" s="27" t="e">
        <f t="shared" si="11"/>
        <v>#REF!</v>
      </c>
    </row>
    <row r="62" spans="1:21" x14ac:dyDescent="0.25">
      <c r="A62" s="25" t="s">
        <v>37</v>
      </c>
      <c r="B62" s="63" t="e">
        <f>#REF!</f>
        <v>#REF!</v>
      </c>
      <c r="C62" s="63" t="e">
        <f>#REF!</f>
        <v>#REF!</v>
      </c>
      <c r="D62" s="63" t="e">
        <f>#REF!</f>
        <v>#REF!</v>
      </c>
      <c r="E62" s="63" t="e">
        <f>#REF!</f>
        <v>#REF!</v>
      </c>
      <c r="F62" s="63" t="e">
        <f>#REF!</f>
        <v>#REF!</v>
      </c>
      <c r="G62" s="63" t="e">
        <f>#REF!</f>
        <v>#REF!</v>
      </c>
      <c r="H62" s="63" t="e">
        <f>#REF!</f>
        <v>#REF!</v>
      </c>
      <c r="I62" s="63" t="e">
        <f>#REF!</f>
        <v>#REF!</v>
      </c>
      <c r="J62" s="63" t="e">
        <f>#REF!</f>
        <v>#REF!</v>
      </c>
      <c r="K62" s="63" t="e">
        <f>#REF!</f>
        <v>#REF!</v>
      </c>
      <c r="L62" s="63" t="e">
        <f>#REF!</f>
        <v>#REF!</v>
      </c>
      <c r="M62" s="63" t="e">
        <f>#REF!</f>
        <v>#REF!</v>
      </c>
      <c r="N62" s="63" t="e">
        <f>#REF!</f>
        <v>#REF!</v>
      </c>
      <c r="O62" s="63" t="e">
        <f>#REF!</f>
        <v>#REF!</v>
      </c>
      <c r="P62" s="63" t="e">
        <f>#REF!</f>
        <v>#REF!</v>
      </c>
      <c r="Q62" s="63" t="e">
        <f>#REF!</f>
        <v>#REF!</v>
      </c>
      <c r="R62" s="63" t="e">
        <f>#REF!</f>
        <v>#REF!</v>
      </c>
      <c r="S62" s="63" t="e">
        <f>#REF!</f>
        <v>#REF!</v>
      </c>
      <c r="T62" s="63" t="e">
        <f>#REF!</f>
        <v>#REF!</v>
      </c>
      <c r="U62" s="27" t="e">
        <f t="shared" si="11"/>
        <v>#REF!</v>
      </c>
    </row>
    <row r="63" spans="1:21" x14ac:dyDescent="0.25">
      <c r="A63" s="25" t="s">
        <v>38</v>
      </c>
      <c r="B63" s="15" t="e">
        <f>#REF!</f>
        <v>#REF!</v>
      </c>
      <c r="C63" s="15" t="e">
        <f>#REF!</f>
        <v>#REF!</v>
      </c>
      <c r="D63" s="15" t="e">
        <f>#REF!</f>
        <v>#REF!</v>
      </c>
      <c r="E63" s="15" t="e">
        <f>#REF!</f>
        <v>#REF!</v>
      </c>
      <c r="F63" s="15" t="e">
        <f>#REF!</f>
        <v>#REF!</v>
      </c>
      <c r="G63" s="15" t="e">
        <f>#REF!</f>
        <v>#REF!</v>
      </c>
      <c r="H63" s="15" t="e">
        <f>#REF!</f>
        <v>#REF!</v>
      </c>
      <c r="I63" s="15" t="e">
        <f>#REF!</f>
        <v>#REF!</v>
      </c>
      <c r="J63" s="15" t="e">
        <f>#REF!</f>
        <v>#REF!</v>
      </c>
      <c r="K63" s="15" t="e">
        <f>#REF!</f>
        <v>#REF!</v>
      </c>
      <c r="L63" s="15" t="e">
        <f>#REF!</f>
        <v>#REF!</v>
      </c>
      <c r="M63" s="15" t="e">
        <f>#REF!</f>
        <v>#REF!</v>
      </c>
      <c r="N63" s="15" t="e">
        <f>#REF!</f>
        <v>#REF!</v>
      </c>
      <c r="O63" s="15" t="e">
        <f>#REF!</f>
        <v>#REF!</v>
      </c>
      <c r="P63" s="15" t="e">
        <f>#REF!</f>
        <v>#REF!</v>
      </c>
      <c r="Q63" s="15" t="e">
        <f>#REF!</f>
        <v>#REF!</v>
      </c>
      <c r="R63" s="15" t="e">
        <f>#REF!</f>
        <v>#REF!</v>
      </c>
      <c r="S63" s="15" t="e">
        <f>#REF!</f>
        <v>#REF!</v>
      </c>
      <c r="T63" s="15" t="e">
        <f>#REF!</f>
        <v>#REF!</v>
      </c>
      <c r="U63" s="27" t="e">
        <f t="shared" si="11"/>
        <v>#REF!</v>
      </c>
    </row>
    <row r="64" spans="1:21" x14ac:dyDescent="0.25">
      <c r="A64" s="25" t="s">
        <v>39</v>
      </c>
      <c r="B64" s="15" t="e">
        <f>#REF!</f>
        <v>#REF!</v>
      </c>
      <c r="C64" s="15" t="e">
        <f>#REF!</f>
        <v>#REF!</v>
      </c>
      <c r="D64" s="15" t="e">
        <f>#REF!</f>
        <v>#REF!</v>
      </c>
      <c r="E64" s="15" t="e">
        <f>#REF!</f>
        <v>#REF!</v>
      </c>
      <c r="F64" s="15" t="e">
        <f>#REF!</f>
        <v>#REF!</v>
      </c>
      <c r="G64" s="15" t="e">
        <f>#REF!</f>
        <v>#REF!</v>
      </c>
      <c r="H64" s="15" t="e">
        <f>#REF!</f>
        <v>#REF!</v>
      </c>
      <c r="I64" s="15" t="e">
        <f>#REF!</f>
        <v>#REF!</v>
      </c>
      <c r="J64" s="15" t="e">
        <f>#REF!</f>
        <v>#REF!</v>
      </c>
      <c r="K64" s="15" t="e">
        <f>#REF!</f>
        <v>#REF!</v>
      </c>
      <c r="L64" s="15" t="e">
        <f>#REF!</f>
        <v>#REF!</v>
      </c>
      <c r="M64" s="15" t="e">
        <f>#REF!</f>
        <v>#REF!</v>
      </c>
      <c r="N64" s="15" t="e">
        <f>#REF!</f>
        <v>#REF!</v>
      </c>
      <c r="O64" s="15" t="e">
        <f>#REF!</f>
        <v>#REF!</v>
      </c>
      <c r="P64" s="15" t="e">
        <f>#REF!</f>
        <v>#REF!</v>
      </c>
      <c r="Q64" s="15" t="e">
        <f>#REF!</f>
        <v>#REF!</v>
      </c>
      <c r="R64" s="15" t="e">
        <f>#REF!</f>
        <v>#REF!</v>
      </c>
      <c r="S64" s="15" t="e">
        <f>#REF!</f>
        <v>#REF!</v>
      </c>
      <c r="T64" s="15" t="e">
        <f>#REF!</f>
        <v>#REF!</v>
      </c>
      <c r="U64" s="27" t="e">
        <f t="shared" si="11"/>
        <v>#REF!</v>
      </c>
    </row>
    <row r="65" spans="1:22" ht="18.75" x14ac:dyDescent="0.3">
      <c r="A65" s="64" t="s">
        <v>33</v>
      </c>
      <c r="B65" s="65" t="e">
        <f t="shared" ref="B65:T65" si="12">SUM(B59:B64)</f>
        <v>#REF!</v>
      </c>
      <c r="C65" s="65" t="e">
        <f t="shared" si="12"/>
        <v>#REF!</v>
      </c>
      <c r="D65" s="65" t="e">
        <f t="shared" si="12"/>
        <v>#REF!</v>
      </c>
      <c r="E65" s="65" t="e">
        <f t="shared" si="12"/>
        <v>#REF!</v>
      </c>
      <c r="F65" s="65" t="e">
        <f t="shared" si="12"/>
        <v>#REF!</v>
      </c>
      <c r="G65" s="65" t="e">
        <f t="shared" si="12"/>
        <v>#REF!</v>
      </c>
      <c r="H65" s="65" t="e">
        <f t="shared" si="12"/>
        <v>#REF!</v>
      </c>
      <c r="I65" s="65" t="e">
        <f t="shared" si="12"/>
        <v>#REF!</v>
      </c>
      <c r="J65" s="65" t="e">
        <f t="shared" si="12"/>
        <v>#REF!</v>
      </c>
      <c r="K65" s="65" t="e">
        <f t="shared" si="12"/>
        <v>#REF!</v>
      </c>
      <c r="L65" s="65" t="e">
        <f t="shared" si="12"/>
        <v>#REF!</v>
      </c>
      <c r="M65" s="65" t="e">
        <f t="shared" si="12"/>
        <v>#REF!</v>
      </c>
      <c r="N65" s="65" t="e">
        <f t="shared" si="12"/>
        <v>#REF!</v>
      </c>
      <c r="O65" s="65" t="e">
        <f t="shared" si="12"/>
        <v>#REF!</v>
      </c>
      <c r="P65" s="65" t="e">
        <f t="shared" si="12"/>
        <v>#REF!</v>
      </c>
      <c r="Q65" s="65" t="e">
        <f t="shared" si="12"/>
        <v>#REF!</v>
      </c>
      <c r="R65" s="65" t="e">
        <f t="shared" si="12"/>
        <v>#REF!</v>
      </c>
      <c r="S65" s="65" t="e">
        <f t="shared" si="12"/>
        <v>#REF!</v>
      </c>
      <c r="T65" s="65" t="e">
        <f t="shared" si="12"/>
        <v>#REF!</v>
      </c>
      <c r="U65" s="66" t="e">
        <f t="shared" si="11"/>
        <v>#REF!</v>
      </c>
    </row>
    <row r="67" spans="1:22" ht="19.5" x14ac:dyDescent="0.3">
      <c r="A67" s="418" t="s">
        <v>8</v>
      </c>
      <c r="B67" s="418"/>
      <c r="C67" s="418"/>
      <c r="D67" s="418"/>
      <c r="E67" s="418"/>
      <c r="F67" s="418"/>
      <c r="G67" s="418"/>
      <c r="H67" s="418"/>
      <c r="I67" s="418"/>
      <c r="J67" s="418"/>
      <c r="K67" s="418"/>
      <c r="L67" s="418"/>
      <c r="M67" s="418"/>
      <c r="N67" s="418"/>
      <c r="O67" s="418"/>
      <c r="P67" s="418"/>
      <c r="Q67" s="418"/>
      <c r="R67" s="418"/>
      <c r="S67" s="418"/>
      <c r="T67" s="418"/>
      <c r="U67" s="418"/>
      <c r="V67" s="418"/>
    </row>
    <row r="68" spans="1:22" s="32" customFormat="1" x14ac:dyDescent="0.25">
      <c r="A68" s="71">
        <f t="shared" ref="A68:T68" si="13">A3</f>
        <v>0</v>
      </c>
      <c r="B68" s="72" t="str">
        <f t="shared" si="13"/>
        <v>ABDO</v>
      </c>
      <c r="C68" s="73" t="str">
        <f t="shared" si="13"/>
        <v>MASC</v>
      </c>
      <c r="D68" s="73" t="str">
        <f t="shared" si="13"/>
        <v>ASGB</v>
      </c>
      <c r="E68" s="73" t="str">
        <f t="shared" si="13"/>
        <v>BMSA</v>
      </c>
      <c r="F68" s="73" t="str">
        <f t="shared" si="13"/>
        <v>VMA</v>
      </c>
      <c r="G68" s="73" t="str">
        <f t="shared" si="13"/>
        <v>CMA</v>
      </c>
      <c r="H68" s="73" t="str">
        <f t="shared" si="13"/>
        <v>ACMA</v>
      </c>
      <c r="I68" s="73" t="str">
        <f t="shared" si="13"/>
        <v>COMA</v>
      </c>
      <c r="J68" s="73" t="str">
        <f t="shared" si="13"/>
        <v>CSB</v>
      </c>
      <c r="K68" s="73" t="str">
        <f t="shared" si="13"/>
        <v>ESV</v>
      </c>
      <c r="L68" s="73" t="str">
        <f t="shared" si="13"/>
        <v>ESCXV</v>
      </c>
      <c r="M68" s="73" t="str">
        <f t="shared" si="13"/>
        <v>ESS</v>
      </c>
      <c r="N68" s="73" t="str">
        <f t="shared" si="13"/>
        <v>NLSA</v>
      </c>
      <c r="O68" s="73" t="str">
        <f t="shared" si="13"/>
        <v>SDUS</v>
      </c>
      <c r="P68" s="73" t="str">
        <f t="shared" si="13"/>
        <v>TAC</v>
      </c>
      <c r="Q68" s="73" t="str">
        <f t="shared" si="13"/>
        <v>MASC</v>
      </c>
      <c r="R68" s="73" t="str">
        <f t="shared" si="13"/>
        <v>USI</v>
      </c>
      <c r="S68" s="73" t="str">
        <f t="shared" si="13"/>
        <v>USMA</v>
      </c>
      <c r="T68" s="73" t="str">
        <f t="shared" si="13"/>
        <v xml:space="preserve"> n</v>
      </c>
    </row>
    <row r="69" spans="1:22" s="32" customFormat="1" ht="14.25" customHeight="1" x14ac:dyDescent="0.25">
      <c r="A69" s="73" t="s">
        <v>49</v>
      </c>
      <c r="B69" s="72" t="e">
        <f t="shared" ref="B69:T69" si="14">SUM(B16,B54)</f>
        <v>#REF!</v>
      </c>
      <c r="C69" s="72" t="e">
        <f t="shared" si="14"/>
        <v>#REF!</v>
      </c>
      <c r="D69" s="72" t="e">
        <f t="shared" si="14"/>
        <v>#REF!</v>
      </c>
      <c r="E69" s="72" t="e">
        <f t="shared" si="14"/>
        <v>#REF!</v>
      </c>
      <c r="F69" s="72" t="e">
        <f t="shared" si="14"/>
        <v>#REF!</v>
      </c>
      <c r="G69" s="72" t="e">
        <f t="shared" si="14"/>
        <v>#REF!</v>
      </c>
      <c r="H69" s="72" t="e">
        <f t="shared" si="14"/>
        <v>#REF!</v>
      </c>
      <c r="I69" s="72" t="e">
        <f t="shared" si="14"/>
        <v>#REF!</v>
      </c>
      <c r="J69" s="72" t="e">
        <f t="shared" si="14"/>
        <v>#REF!</v>
      </c>
      <c r="K69" s="72" t="e">
        <f t="shared" si="14"/>
        <v>#REF!</v>
      </c>
      <c r="L69" s="72" t="e">
        <f t="shared" si="14"/>
        <v>#REF!</v>
      </c>
      <c r="M69" s="72" t="e">
        <f t="shared" si="14"/>
        <v>#REF!</v>
      </c>
      <c r="N69" s="72" t="e">
        <f t="shared" si="14"/>
        <v>#REF!</v>
      </c>
      <c r="O69" s="72" t="e">
        <f t="shared" si="14"/>
        <v>#REF!</v>
      </c>
      <c r="P69" s="72" t="e">
        <f t="shared" si="14"/>
        <v>#REF!</v>
      </c>
      <c r="Q69" s="72" t="e">
        <f t="shared" si="14"/>
        <v>#REF!</v>
      </c>
      <c r="R69" s="72" t="e">
        <f t="shared" si="14"/>
        <v>#REF!</v>
      </c>
      <c r="S69" s="72" t="e">
        <f t="shared" si="14"/>
        <v>#REF!</v>
      </c>
      <c r="T69" s="72" t="e">
        <f t="shared" si="14"/>
        <v>#REF!</v>
      </c>
    </row>
    <row r="70" spans="1:22" s="32" customFormat="1" x14ac:dyDescent="0.25">
      <c r="A70" s="73" t="s">
        <v>50</v>
      </c>
      <c r="B70" s="72">
        <v>10</v>
      </c>
      <c r="C70" s="73" t="s">
        <v>51</v>
      </c>
      <c r="D70" s="73" t="s">
        <v>51</v>
      </c>
      <c r="E70" s="73">
        <v>2</v>
      </c>
      <c r="F70" s="73">
        <v>11</v>
      </c>
      <c r="G70" s="73">
        <v>9</v>
      </c>
      <c r="H70" s="73">
        <v>13</v>
      </c>
      <c r="I70" s="73">
        <v>14</v>
      </c>
      <c r="J70" s="73"/>
      <c r="K70" s="73">
        <v>3</v>
      </c>
      <c r="L70" s="73">
        <v>12</v>
      </c>
      <c r="M70" s="73">
        <v>8</v>
      </c>
      <c r="N70" s="73">
        <v>6</v>
      </c>
      <c r="O70" s="73">
        <v>1</v>
      </c>
      <c r="P70" s="73">
        <v>7</v>
      </c>
      <c r="Q70" s="73"/>
      <c r="R70" s="73"/>
      <c r="S70" s="73">
        <v>15</v>
      </c>
      <c r="T70" s="73"/>
    </row>
  </sheetData>
  <sheetProtection selectLockedCells="1" selectUnlockedCells="1"/>
  <mergeCells count="5">
    <mergeCell ref="A1:U1"/>
    <mergeCell ref="A20:U20"/>
    <mergeCell ref="A38:U38"/>
    <mergeCell ref="A57:U57"/>
    <mergeCell ref="A67:V67"/>
  </mergeCells>
  <printOptions horizontalCentered="1"/>
  <pageMargins left="0.19652777777777777" right="0.19652777777777777" top="0.6875" bottom="0.25694444444444442" header="0.19652777777777777" footer="0.51180555555555551"/>
  <pageSetup paperSize="9" scale="79" firstPageNumber="0" fitToHeight="0" orientation="landscape" horizontalDpi="300" verticalDpi="300" r:id="rId1"/>
  <headerFooter alignWithMargins="0">
    <oddHeader>&amp;LFSGT &amp;CCHALLENGE GUIMIER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U29"/>
  <sheetViews>
    <sheetView showZeros="0" view="pageBreakPreview" zoomScaleNormal="90" zoomScaleSheetLayoutView="100" workbookViewId="0">
      <selection activeCell="B23" sqref="B23"/>
    </sheetView>
  </sheetViews>
  <sheetFormatPr baseColWidth="10" defaultRowHeight="15.75" x14ac:dyDescent="0.25"/>
  <cols>
    <col min="1" max="1" width="15.125" style="7" customWidth="1"/>
    <col min="2" max="2" width="7.875" style="8" customWidth="1"/>
    <col min="3" max="3" width="5" style="1" customWidth="1"/>
    <col min="4" max="4" width="6.25" style="1" customWidth="1"/>
    <col min="5" max="6" width="6.75" style="1" customWidth="1"/>
    <col min="7" max="7" width="5.625" style="1" customWidth="1"/>
    <col min="8" max="10" width="7.125" style="1" customWidth="1"/>
    <col min="11" max="11" width="4.75" style="1" customWidth="1"/>
    <col min="12" max="12" width="7.375" style="1" customWidth="1"/>
    <col min="13" max="13" width="6.75" style="1" customWidth="1"/>
    <col min="14" max="14" width="6.25" style="1" customWidth="1"/>
    <col min="15" max="15" width="6" style="1" customWidth="1"/>
    <col min="16" max="16" width="4.625" style="6" customWidth="1"/>
    <col min="17" max="19" width="6.75" style="1" customWidth="1"/>
    <col min="20" max="20" width="9.875" style="1" customWidth="1"/>
  </cols>
  <sheetData>
    <row r="1" spans="1:20" s="10" customFormat="1" ht="20.25" x14ac:dyDescent="0.3">
      <c r="A1" s="418" t="s">
        <v>48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</row>
    <row r="2" spans="1:20" s="10" customFormat="1" ht="20.25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1" customFormat="1" x14ac:dyDescent="0.25">
      <c r="A3" s="33"/>
      <c r="B3" s="34" t="s">
        <v>9</v>
      </c>
      <c r="C3" s="35" t="s">
        <v>10</v>
      </c>
      <c r="D3" s="35" t="s">
        <v>11</v>
      </c>
      <c r="E3" s="35" t="s">
        <v>12</v>
      </c>
      <c r="F3" s="35" t="s">
        <v>13</v>
      </c>
      <c r="G3" s="35" t="s">
        <v>14</v>
      </c>
      <c r="H3" s="35" t="s">
        <v>15</v>
      </c>
      <c r="I3" s="35" t="s">
        <v>16</v>
      </c>
      <c r="J3" s="35" t="s">
        <v>17</v>
      </c>
      <c r="K3" s="35" t="s">
        <v>18</v>
      </c>
      <c r="L3" s="35" t="s">
        <v>19</v>
      </c>
      <c r="M3" s="35" t="s">
        <v>20</v>
      </c>
      <c r="N3" s="35" t="s">
        <v>21</v>
      </c>
      <c r="O3" s="35" t="s">
        <v>22</v>
      </c>
      <c r="P3" s="35" t="s">
        <v>23</v>
      </c>
      <c r="Q3" s="35" t="s">
        <v>24</v>
      </c>
      <c r="R3" s="35" t="s">
        <v>25</v>
      </c>
      <c r="S3" s="35" t="s">
        <v>26</v>
      </c>
      <c r="T3" s="35" t="s">
        <v>27</v>
      </c>
    </row>
    <row r="4" spans="1:20" s="1" customFormat="1" x14ac:dyDescent="0.25">
      <c r="A4" s="44" t="s">
        <v>43</v>
      </c>
      <c r="B4" s="7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 x14ac:dyDescent="0.25">
      <c r="A5" s="37" t="s">
        <v>34</v>
      </c>
      <c r="B5" s="41" t="e">
        <f>#REF!</f>
        <v>#REF!</v>
      </c>
      <c r="C5" s="41" t="e">
        <f>#REF!</f>
        <v>#REF!</v>
      </c>
      <c r="D5" s="41" t="e">
        <f>#REF!</f>
        <v>#REF!</v>
      </c>
      <c r="E5" s="41" t="e">
        <f>#REF!</f>
        <v>#REF!</v>
      </c>
      <c r="F5" s="41" t="e">
        <f>#REF!</f>
        <v>#REF!</v>
      </c>
      <c r="G5" s="41" t="e">
        <f>#REF!</f>
        <v>#REF!</v>
      </c>
      <c r="H5" s="41" t="e">
        <f>#REF!</f>
        <v>#REF!</v>
      </c>
      <c r="I5" s="41" t="e">
        <f>#REF!</f>
        <v>#REF!</v>
      </c>
      <c r="J5" s="41" t="e">
        <f>#REF!</f>
        <v>#REF!</v>
      </c>
      <c r="K5" s="41" t="e">
        <f>#REF!</f>
        <v>#REF!</v>
      </c>
      <c r="L5" s="41" t="e">
        <f>#REF!</f>
        <v>#REF!</v>
      </c>
      <c r="M5" s="41" t="e">
        <f>#REF!</f>
        <v>#REF!</v>
      </c>
      <c r="N5" s="41" t="e">
        <f>#REF!</f>
        <v>#REF!</v>
      </c>
      <c r="O5" s="41" t="e">
        <f>#REF!</f>
        <v>#REF!</v>
      </c>
      <c r="P5" s="41" t="e">
        <f>#REF!</f>
        <v>#REF!</v>
      </c>
      <c r="Q5" s="41" t="e">
        <f>#REF!</f>
        <v>#REF!</v>
      </c>
      <c r="R5" s="41" t="e">
        <f>#REF!</f>
        <v>#REF!</v>
      </c>
      <c r="S5" s="41" t="e">
        <f>#REF!</f>
        <v>#REF!</v>
      </c>
      <c r="T5" s="41" t="e">
        <f>#REF!</f>
        <v>#REF!</v>
      </c>
    </row>
    <row r="6" spans="1:20" x14ac:dyDescent="0.25">
      <c r="A6" s="42" t="s">
        <v>35</v>
      </c>
      <c r="B6" s="43" t="e">
        <f>#REF!</f>
        <v>#REF!</v>
      </c>
      <c r="C6" s="43" t="e">
        <f>#REF!</f>
        <v>#REF!</v>
      </c>
      <c r="D6" s="43" t="e">
        <f>#REF!</f>
        <v>#REF!</v>
      </c>
      <c r="E6" s="43" t="e">
        <f>#REF!</f>
        <v>#REF!</v>
      </c>
      <c r="F6" s="43" t="e">
        <f>#REF!</f>
        <v>#REF!</v>
      </c>
      <c r="G6" s="43" t="e">
        <f>#REF!</f>
        <v>#REF!</v>
      </c>
      <c r="H6" s="43" t="e">
        <f>#REF!</f>
        <v>#REF!</v>
      </c>
      <c r="I6" s="43" t="e">
        <f>#REF!</f>
        <v>#REF!</v>
      </c>
      <c r="J6" s="43" t="e">
        <f>#REF!</f>
        <v>#REF!</v>
      </c>
      <c r="K6" s="43" t="e">
        <f>#REF!</f>
        <v>#REF!</v>
      </c>
      <c r="L6" s="43" t="e">
        <f>#REF!</f>
        <v>#REF!</v>
      </c>
      <c r="M6" s="43" t="e">
        <f>#REF!</f>
        <v>#REF!</v>
      </c>
      <c r="N6" s="43" t="e">
        <f>#REF!</f>
        <v>#REF!</v>
      </c>
      <c r="O6" s="43" t="e">
        <f>#REF!</f>
        <v>#REF!</v>
      </c>
      <c r="P6" s="43" t="e">
        <f>#REF!</f>
        <v>#REF!</v>
      </c>
      <c r="Q6" s="43" t="e">
        <f>#REF!</f>
        <v>#REF!</v>
      </c>
      <c r="R6" s="43" t="e">
        <f>#REF!</f>
        <v>#REF!</v>
      </c>
      <c r="S6" s="43" t="e">
        <f>#REF!</f>
        <v>#REF!</v>
      </c>
      <c r="T6" s="43" t="e">
        <f>#REF!</f>
        <v>#REF!</v>
      </c>
    </row>
    <row r="7" spans="1:20" x14ac:dyDescent="0.25">
      <c r="A7" s="42" t="s">
        <v>36</v>
      </c>
      <c r="B7" s="43" t="e">
        <f>#REF!</f>
        <v>#REF!</v>
      </c>
      <c r="C7" s="43" t="e">
        <f>#REF!</f>
        <v>#REF!</v>
      </c>
      <c r="D7" s="43" t="e">
        <f>#REF!</f>
        <v>#REF!</v>
      </c>
      <c r="E7" s="43" t="e">
        <f>#REF!</f>
        <v>#REF!</v>
      </c>
      <c r="F7" s="43" t="e">
        <f>#REF!</f>
        <v>#REF!</v>
      </c>
      <c r="G7" s="43" t="e">
        <f>#REF!</f>
        <v>#REF!</v>
      </c>
      <c r="H7" s="43" t="e">
        <f>#REF!</f>
        <v>#REF!</v>
      </c>
      <c r="I7" s="43" t="e">
        <f>#REF!</f>
        <v>#REF!</v>
      </c>
      <c r="J7" s="43" t="e">
        <f>#REF!</f>
        <v>#REF!</v>
      </c>
      <c r="K7" s="43" t="e">
        <f>#REF!</f>
        <v>#REF!</v>
      </c>
      <c r="L7" s="43" t="e">
        <f>#REF!</f>
        <v>#REF!</v>
      </c>
      <c r="M7" s="43" t="e">
        <f>#REF!</f>
        <v>#REF!</v>
      </c>
      <c r="N7" s="43" t="e">
        <f>#REF!</f>
        <v>#REF!</v>
      </c>
      <c r="O7" s="43" t="e">
        <f>#REF!</f>
        <v>#REF!</v>
      </c>
      <c r="P7" s="43" t="e">
        <f>#REF!</f>
        <v>#REF!</v>
      </c>
      <c r="Q7" s="43" t="e">
        <f>#REF!</f>
        <v>#REF!</v>
      </c>
      <c r="R7" s="43" t="e">
        <f>#REF!</f>
        <v>#REF!</v>
      </c>
      <c r="S7" s="43" t="e">
        <f>#REF!</f>
        <v>#REF!</v>
      </c>
      <c r="T7" s="43" t="e">
        <f>#REF!</f>
        <v>#REF!</v>
      </c>
    </row>
    <row r="8" spans="1:20" x14ac:dyDescent="0.25">
      <c r="A8" s="44" t="s">
        <v>37</v>
      </c>
      <c r="B8" s="45" t="e">
        <f>#REF!</f>
        <v>#REF!</v>
      </c>
      <c r="C8" s="45" t="e">
        <f>#REF!</f>
        <v>#REF!</v>
      </c>
      <c r="D8" s="45" t="e">
        <f>#REF!</f>
        <v>#REF!</v>
      </c>
      <c r="E8" s="45" t="e">
        <f>#REF!</f>
        <v>#REF!</v>
      </c>
      <c r="F8" s="45" t="e">
        <f>#REF!</f>
        <v>#REF!</v>
      </c>
      <c r="G8" s="45" t="e">
        <f>#REF!</f>
        <v>#REF!</v>
      </c>
      <c r="H8" s="45" t="e">
        <f>#REF!</f>
        <v>#REF!</v>
      </c>
      <c r="I8" s="45" t="e">
        <f>#REF!</f>
        <v>#REF!</v>
      </c>
      <c r="J8" s="45" t="e">
        <f>#REF!</f>
        <v>#REF!</v>
      </c>
      <c r="K8" s="45" t="e">
        <f>#REF!</f>
        <v>#REF!</v>
      </c>
      <c r="L8" s="45" t="e">
        <f>#REF!</f>
        <v>#REF!</v>
      </c>
      <c r="M8" s="45" t="e">
        <f>#REF!</f>
        <v>#REF!</v>
      </c>
      <c r="N8" s="45" t="e">
        <f>#REF!</f>
        <v>#REF!</v>
      </c>
      <c r="O8" s="45" t="e">
        <f>#REF!</f>
        <v>#REF!</v>
      </c>
      <c r="P8" s="45" t="e">
        <f>#REF!</f>
        <v>#REF!</v>
      </c>
      <c r="Q8" s="45" t="e">
        <f>#REF!</f>
        <v>#REF!</v>
      </c>
      <c r="R8" s="45" t="e">
        <f>#REF!</f>
        <v>#REF!</v>
      </c>
      <c r="S8" s="45" t="e">
        <f>#REF!</f>
        <v>#REF!</v>
      </c>
      <c r="T8" s="45" t="e">
        <f>#REF!</f>
        <v>#REF!</v>
      </c>
    </row>
    <row r="9" spans="1:20" s="48" customFormat="1" x14ac:dyDescent="0.25">
      <c r="A9" s="46" t="s">
        <v>44</v>
      </c>
      <c r="B9" s="47" t="e">
        <f t="shared" ref="B9:T9" si="0">SUM(B4:B8)</f>
        <v>#REF!</v>
      </c>
      <c r="C9" s="47" t="e">
        <f t="shared" si="0"/>
        <v>#REF!</v>
      </c>
      <c r="D9" s="47" t="e">
        <f t="shared" si="0"/>
        <v>#REF!</v>
      </c>
      <c r="E9" s="47" t="e">
        <f t="shared" si="0"/>
        <v>#REF!</v>
      </c>
      <c r="F9" s="47" t="e">
        <f t="shared" si="0"/>
        <v>#REF!</v>
      </c>
      <c r="G9" s="47" t="e">
        <f t="shared" si="0"/>
        <v>#REF!</v>
      </c>
      <c r="H9" s="47" t="e">
        <f t="shared" si="0"/>
        <v>#REF!</v>
      </c>
      <c r="I9" s="47" t="e">
        <f t="shared" si="0"/>
        <v>#REF!</v>
      </c>
      <c r="J9" s="47" t="e">
        <f t="shared" si="0"/>
        <v>#REF!</v>
      </c>
      <c r="K9" s="47" t="e">
        <f t="shared" si="0"/>
        <v>#REF!</v>
      </c>
      <c r="L9" s="47" t="e">
        <f t="shared" si="0"/>
        <v>#REF!</v>
      </c>
      <c r="M9" s="47" t="e">
        <f t="shared" si="0"/>
        <v>#REF!</v>
      </c>
      <c r="N9" s="47" t="e">
        <f t="shared" si="0"/>
        <v>#REF!</v>
      </c>
      <c r="O9" s="47" t="e">
        <f t="shared" si="0"/>
        <v>#REF!</v>
      </c>
      <c r="P9" s="47" t="e">
        <f t="shared" si="0"/>
        <v>#REF!</v>
      </c>
      <c r="Q9" s="47" t="e">
        <f t="shared" si="0"/>
        <v>#REF!</v>
      </c>
      <c r="R9" s="47" t="e">
        <f t="shared" si="0"/>
        <v>#REF!</v>
      </c>
      <c r="S9" s="47" t="e">
        <f t="shared" si="0"/>
        <v>#REF!</v>
      </c>
      <c r="T9" s="47" t="e">
        <f t="shared" si="0"/>
        <v>#REF!</v>
      </c>
    </row>
    <row r="10" spans="1:20" x14ac:dyDescent="0.25">
      <c r="A10" s="39"/>
      <c r="B10" s="4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50"/>
      <c r="P10" s="39"/>
      <c r="Q10" s="39"/>
      <c r="R10" s="39"/>
      <c r="S10" s="39"/>
      <c r="T10" s="39"/>
    </row>
    <row r="11" spans="1:20" x14ac:dyDescent="0.25">
      <c r="A11" s="42" t="s">
        <v>38</v>
      </c>
      <c r="B11" s="43" t="e">
        <f>#REF!</f>
        <v>#REF!</v>
      </c>
      <c r="C11" s="43" t="e">
        <f>#REF!</f>
        <v>#REF!</v>
      </c>
      <c r="D11" s="43" t="e">
        <f>#REF!</f>
        <v>#REF!</v>
      </c>
      <c r="E11" s="43" t="e">
        <f>#REF!</f>
        <v>#REF!</v>
      </c>
      <c r="F11" s="43" t="e">
        <f>#REF!</f>
        <v>#REF!</v>
      </c>
      <c r="G11" s="43" t="e">
        <f>#REF!</f>
        <v>#REF!</v>
      </c>
      <c r="H11" s="43" t="e">
        <f>#REF!</f>
        <v>#REF!</v>
      </c>
      <c r="I11" s="43" t="e">
        <f>#REF!</f>
        <v>#REF!</v>
      </c>
      <c r="J11" s="43" t="e">
        <f>#REF!</f>
        <v>#REF!</v>
      </c>
      <c r="K11" s="43" t="e">
        <f>#REF!</f>
        <v>#REF!</v>
      </c>
      <c r="L11" s="43" t="e">
        <f>#REF!</f>
        <v>#REF!</v>
      </c>
      <c r="M11" s="43" t="e">
        <f>#REF!</f>
        <v>#REF!</v>
      </c>
      <c r="N11" s="43" t="e">
        <f>#REF!</f>
        <v>#REF!</v>
      </c>
      <c r="O11" s="43" t="e">
        <f>#REF!</f>
        <v>#REF!</v>
      </c>
      <c r="P11" s="43" t="e">
        <f>#REF!</f>
        <v>#REF!</v>
      </c>
      <c r="Q11" s="43" t="e">
        <f>#REF!</f>
        <v>#REF!</v>
      </c>
      <c r="R11" s="43" t="e">
        <f>#REF!</f>
        <v>#REF!</v>
      </c>
      <c r="S11" s="43" t="e">
        <f>#REF!</f>
        <v>#REF!</v>
      </c>
      <c r="T11" s="43" t="e">
        <f>#REF!</f>
        <v>#REF!</v>
      </c>
    </row>
    <row r="12" spans="1:20" x14ac:dyDescent="0.25">
      <c r="A12" s="44" t="s">
        <v>39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1:20" s="51" customFormat="1" x14ac:dyDescent="0.25">
      <c r="A13" s="46" t="s">
        <v>44</v>
      </c>
      <c r="B13" s="47" t="e">
        <f t="shared" ref="B13:T13" si="1">SUM(B11:B12)</f>
        <v>#REF!</v>
      </c>
      <c r="C13" s="47" t="e">
        <f t="shared" si="1"/>
        <v>#REF!</v>
      </c>
      <c r="D13" s="47" t="e">
        <f t="shared" si="1"/>
        <v>#REF!</v>
      </c>
      <c r="E13" s="47" t="e">
        <f t="shared" si="1"/>
        <v>#REF!</v>
      </c>
      <c r="F13" s="47" t="e">
        <f t="shared" si="1"/>
        <v>#REF!</v>
      </c>
      <c r="G13" s="47" t="e">
        <f t="shared" si="1"/>
        <v>#REF!</v>
      </c>
      <c r="H13" s="47" t="e">
        <f t="shared" si="1"/>
        <v>#REF!</v>
      </c>
      <c r="I13" s="47" t="e">
        <f t="shared" si="1"/>
        <v>#REF!</v>
      </c>
      <c r="J13" s="47" t="e">
        <f t="shared" si="1"/>
        <v>#REF!</v>
      </c>
      <c r="K13" s="47" t="e">
        <f t="shared" si="1"/>
        <v>#REF!</v>
      </c>
      <c r="L13" s="47" t="e">
        <f t="shared" si="1"/>
        <v>#REF!</v>
      </c>
      <c r="M13" s="47" t="e">
        <f t="shared" si="1"/>
        <v>#REF!</v>
      </c>
      <c r="N13" s="47" t="e">
        <f t="shared" si="1"/>
        <v>#REF!</v>
      </c>
      <c r="O13" s="47" t="e">
        <f t="shared" si="1"/>
        <v>#REF!</v>
      </c>
      <c r="P13" s="47" t="e">
        <f t="shared" si="1"/>
        <v>#REF!</v>
      </c>
      <c r="Q13" s="47" t="e">
        <f t="shared" si="1"/>
        <v>#REF!</v>
      </c>
      <c r="R13" s="47" t="e">
        <f t="shared" si="1"/>
        <v>#REF!</v>
      </c>
      <c r="S13" s="47" t="e">
        <f t="shared" si="1"/>
        <v>#REF!</v>
      </c>
      <c r="T13" s="47" t="e">
        <f t="shared" si="1"/>
        <v>#REF!</v>
      </c>
    </row>
    <row r="14" spans="1:20" s="51" customFormat="1" x14ac:dyDescent="0.25">
      <c r="A14" s="52"/>
      <c r="B14" s="5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</row>
    <row r="15" spans="1:20" s="51" customFormat="1" x14ac:dyDescent="0.25">
      <c r="A15" s="54" t="s">
        <v>52</v>
      </c>
      <c r="B15" s="55" t="e">
        <f t="shared" ref="B15:T15" si="2">SUM(B13,B9)</f>
        <v>#REF!</v>
      </c>
      <c r="C15" s="55" t="e">
        <f t="shared" si="2"/>
        <v>#REF!</v>
      </c>
      <c r="D15" s="55" t="e">
        <f t="shared" si="2"/>
        <v>#REF!</v>
      </c>
      <c r="E15" s="55" t="e">
        <f t="shared" si="2"/>
        <v>#REF!</v>
      </c>
      <c r="F15" s="55" t="e">
        <f t="shared" si="2"/>
        <v>#REF!</v>
      </c>
      <c r="G15" s="55" t="e">
        <f t="shared" si="2"/>
        <v>#REF!</v>
      </c>
      <c r="H15" s="55" t="e">
        <f t="shared" si="2"/>
        <v>#REF!</v>
      </c>
      <c r="I15" s="55" t="e">
        <f t="shared" si="2"/>
        <v>#REF!</v>
      </c>
      <c r="J15" s="55" t="e">
        <f t="shared" si="2"/>
        <v>#REF!</v>
      </c>
      <c r="K15" s="55" t="e">
        <f t="shared" si="2"/>
        <v>#REF!</v>
      </c>
      <c r="L15" s="55" t="e">
        <f t="shared" si="2"/>
        <v>#REF!</v>
      </c>
      <c r="M15" s="55" t="e">
        <f t="shared" si="2"/>
        <v>#REF!</v>
      </c>
      <c r="N15" s="55" t="e">
        <f t="shared" si="2"/>
        <v>#REF!</v>
      </c>
      <c r="O15" s="55" t="e">
        <f t="shared" si="2"/>
        <v>#REF!</v>
      </c>
      <c r="P15" s="55" t="e">
        <f t="shared" si="2"/>
        <v>#REF!</v>
      </c>
      <c r="Q15" s="55" t="e">
        <f t="shared" si="2"/>
        <v>#REF!</v>
      </c>
      <c r="R15" s="55" t="e">
        <f t="shared" si="2"/>
        <v>#REF!</v>
      </c>
      <c r="S15" s="55" t="e">
        <f t="shared" si="2"/>
        <v>#REF!</v>
      </c>
      <c r="T15" s="55" t="e">
        <f t="shared" si="2"/>
        <v>#REF!</v>
      </c>
    </row>
    <row r="16" spans="1:20" s="51" customFormat="1" x14ac:dyDescent="0.25">
      <c r="A16" s="54" t="s">
        <v>46</v>
      </c>
      <c r="B16" s="55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20" spans="1:21" ht="20.25" x14ac:dyDescent="0.3">
      <c r="A20" s="419" t="s">
        <v>47</v>
      </c>
      <c r="B20" s="419"/>
      <c r="C20" s="419"/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</row>
    <row r="21" spans="1:21" ht="20.25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1" x14ac:dyDescent="0.25">
      <c r="A22" s="11">
        <f>A3</f>
        <v>0</v>
      </c>
      <c r="B22" s="12" t="str">
        <f>B3</f>
        <v>ABDO</v>
      </c>
      <c r="C22" s="13" t="str">
        <f>C3</f>
        <v>ACB</v>
      </c>
      <c r="D22" s="13" t="str">
        <f>D3</f>
        <v>ASGB</v>
      </c>
      <c r="E22" s="13" t="str">
        <f>E3</f>
        <v>BMSA</v>
      </c>
      <c r="F22" s="13" t="s">
        <v>13</v>
      </c>
      <c r="G22" s="13" t="str">
        <f>G3</f>
        <v>CMA</v>
      </c>
      <c r="H22" s="13" t="s">
        <v>15</v>
      </c>
      <c r="I22" s="13" t="str">
        <f>I3</f>
        <v>COMA</v>
      </c>
      <c r="J22" s="13" t="s">
        <v>17</v>
      </c>
      <c r="K22" s="13" t="str">
        <f t="shared" ref="K22:Q22" si="3">K3</f>
        <v>ESV</v>
      </c>
      <c r="L22" s="13" t="str">
        <f t="shared" si="3"/>
        <v>ESCXV</v>
      </c>
      <c r="M22" s="13" t="str">
        <f t="shared" si="3"/>
        <v>ESS</v>
      </c>
      <c r="N22" s="13" t="str">
        <f t="shared" si="3"/>
        <v>NLSA</v>
      </c>
      <c r="O22" s="13" t="str">
        <f t="shared" si="3"/>
        <v>SDUS</v>
      </c>
      <c r="P22" s="13" t="str">
        <f t="shared" si="3"/>
        <v>TAC</v>
      </c>
      <c r="Q22" s="13" t="str">
        <f t="shared" si="3"/>
        <v>MASC</v>
      </c>
      <c r="R22" s="13" t="s">
        <v>25</v>
      </c>
      <c r="S22" s="13" t="str">
        <f>S3</f>
        <v>USMA</v>
      </c>
      <c r="T22" s="13" t="str">
        <f>T3</f>
        <v>US MERY</v>
      </c>
      <c r="U22" s="24" t="s">
        <v>33</v>
      </c>
    </row>
    <row r="23" spans="1:21" x14ac:dyDescent="0.25">
      <c r="A23" s="25" t="s">
        <v>34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7">
        <f t="shared" ref="U23:U29" si="4">SUM(B23:T23)</f>
        <v>0</v>
      </c>
    </row>
    <row r="24" spans="1:21" x14ac:dyDescent="0.25">
      <c r="A24" s="25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7">
        <f t="shared" si="4"/>
        <v>0</v>
      </c>
    </row>
    <row r="25" spans="1:21" x14ac:dyDescent="0.25">
      <c r="A25" s="25" t="s">
        <v>36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7">
        <f t="shared" si="4"/>
        <v>0</v>
      </c>
    </row>
    <row r="26" spans="1:21" x14ac:dyDescent="0.25">
      <c r="A26" s="25" t="s">
        <v>37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7">
        <f t="shared" si="4"/>
        <v>0</v>
      </c>
    </row>
    <row r="27" spans="1:21" x14ac:dyDescent="0.25">
      <c r="A27" s="25" t="s">
        <v>38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7">
        <f t="shared" si="4"/>
        <v>0</v>
      </c>
    </row>
    <row r="28" spans="1:21" x14ac:dyDescent="0.25">
      <c r="A28" s="25" t="s">
        <v>39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7">
        <f t="shared" si="4"/>
        <v>0</v>
      </c>
    </row>
    <row r="29" spans="1:21" s="32" customFormat="1" ht="18.75" x14ac:dyDescent="0.3">
      <c r="A29" s="64" t="s">
        <v>33</v>
      </c>
      <c r="B29" s="65">
        <f t="shared" ref="B29:T29" si="5">SUM(B23:B28)</f>
        <v>0</v>
      </c>
      <c r="C29" s="65">
        <f t="shared" si="5"/>
        <v>0</v>
      </c>
      <c r="D29" s="65">
        <f t="shared" si="5"/>
        <v>0</v>
      </c>
      <c r="E29" s="65">
        <f t="shared" si="5"/>
        <v>0</v>
      </c>
      <c r="F29" s="65">
        <f t="shared" si="5"/>
        <v>0</v>
      </c>
      <c r="G29" s="65">
        <f t="shared" si="5"/>
        <v>0</v>
      </c>
      <c r="H29" s="65">
        <f t="shared" si="5"/>
        <v>0</v>
      </c>
      <c r="I29" s="65">
        <f t="shared" si="5"/>
        <v>0</v>
      </c>
      <c r="J29" s="65">
        <f t="shared" si="5"/>
        <v>0</v>
      </c>
      <c r="K29" s="65">
        <f t="shared" si="5"/>
        <v>0</v>
      </c>
      <c r="L29" s="65">
        <f t="shared" si="5"/>
        <v>0</v>
      </c>
      <c r="M29" s="65">
        <f t="shared" si="5"/>
        <v>0</v>
      </c>
      <c r="N29" s="65">
        <f t="shared" si="5"/>
        <v>0</v>
      </c>
      <c r="O29" s="65">
        <f t="shared" si="5"/>
        <v>0</v>
      </c>
      <c r="P29" s="65">
        <f t="shared" si="5"/>
        <v>0</v>
      </c>
      <c r="Q29" s="65">
        <f t="shared" si="5"/>
        <v>0</v>
      </c>
      <c r="R29" s="65">
        <f t="shared" si="5"/>
        <v>0</v>
      </c>
      <c r="S29" s="65">
        <f t="shared" si="5"/>
        <v>0</v>
      </c>
      <c r="T29" s="65">
        <f t="shared" si="5"/>
        <v>0</v>
      </c>
      <c r="U29" s="66">
        <f t="shared" si="4"/>
        <v>0</v>
      </c>
    </row>
  </sheetData>
  <sheetProtection selectLockedCells="1" selectUnlockedCells="1"/>
  <mergeCells count="2">
    <mergeCell ref="A1:T1"/>
    <mergeCell ref="A20:T20"/>
  </mergeCells>
  <printOptions horizontalCentered="1"/>
  <pageMargins left="0.19652777777777777" right="0.19652777777777777" top="0.78680555555555554" bottom="0.25694444444444442" header="0.19652777777777777" footer="0.51180555555555551"/>
  <pageSetup paperSize="9" scale="89" firstPageNumber="0" orientation="landscape" horizontalDpi="300" verticalDpi="300" r:id="rId1"/>
  <headerFooter alignWithMargins="0">
    <oddHeader>&amp;LFSGT &amp;CCHALLENGE GUIMIER&amp;Rsamedi 19 novembre 2011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AB30"/>
  <sheetViews>
    <sheetView showZeros="0" view="pageBreakPreview" topLeftCell="C1" zoomScaleSheetLayoutView="100" workbookViewId="0">
      <pane xSplit="5" ySplit="3" topLeftCell="H4" activePane="bottomRight" state="frozen"/>
      <selection activeCell="C1" sqref="C1"/>
      <selection pane="topRight" activeCell="H1" sqref="H1"/>
      <selection pane="bottomLeft" activeCell="C4" sqref="C4"/>
      <selection pane="bottomRight" activeCell="A3" sqref="A3"/>
    </sheetView>
  </sheetViews>
  <sheetFormatPr baseColWidth="10" defaultRowHeight="15.75" x14ac:dyDescent="0.25"/>
  <cols>
    <col min="1" max="1" width="11.875" customWidth="1"/>
    <col min="3" max="3" width="13.25" customWidth="1"/>
    <col min="4" max="4" width="11" style="1"/>
    <col min="5" max="5" width="11" style="75"/>
    <col min="6" max="7" width="11" style="1"/>
    <col min="9" max="9" width="8" customWidth="1"/>
    <col min="11" max="24" width="8" customWidth="1"/>
    <col min="26" max="27" width="8" customWidth="1"/>
  </cols>
  <sheetData>
    <row r="1" spans="1:28" x14ac:dyDescent="0.25">
      <c r="A1" s="422" t="s">
        <v>53</v>
      </c>
      <c r="B1" s="422"/>
      <c r="C1" s="422"/>
      <c r="D1" s="422"/>
      <c r="E1" s="422"/>
      <c r="F1" s="422"/>
      <c r="G1" s="422"/>
      <c r="H1" s="1"/>
    </row>
    <row r="2" spans="1:28" x14ac:dyDescent="0.25">
      <c r="A2" s="423">
        <v>43428</v>
      </c>
      <c r="B2" s="423"/>
      <c r="C2" s="423"/>
      <c r="D2" s="423"/>
      <c r="E2" s="423"/>
      <c r="F2" s="423"/>
      <c r="G2" s="423"/>
    </row>
    <row r="3" spans="1:28" x14ac:dyDescent="0.25">
      <c r="A3" s="76" t="s">
        <v>54</v>
      </c>
      <c r="B3" s="76" t="s">
        <v>53</v>
      </c>
      <c r="C3" s="76" t="s">
        <v>55</v>
      </c>
      <c r="D3" s="76" t="s">
        <v>56</v>
      </c>
      <c r="E3" s="77" t="s">
        <v>57</v>
      </c>
      <c r="F3" s="76" t="s">
        <v>58</v>
      </c>
      <c r="G3" s="76" t="s">
        <v>59</v>
      </c>
      <c r="I3" s="78" t="str">
        <f>POINTS!B3</f>
        <v>ABDO</v>
      </c>
      <c r="J3" s="78" t="str">
        <f>POINTS!C3</f>
        <v>MASC</v>
      </c>
      <c r="K3" s="78" t="str">
        <f>POINTS!D3</f>
        <v>ASGB</v>
      </c>
      <c r="L3" s="78" t="str">
        <f>POINTS!E3</f>
        <v>BMSA</v>
      </c>
      <c r="M3" s="78" t="s">
        <v>60</v>
      </c>
      <c r="N3" s="78" t="str">
        <f>POINTS!G3</f>
        <v>CMA</v>
      </c>
      <c r="O3" s="78" t="str">
        <f>POINTS!H3</f>
        <v>ACMA</v>
      </c>
      <c r="P3" s="78" t="str">
        <f>POINTS!I3</f>
        <v>COMA</v>
      </c>
      <c r="Q3" s="78" t="str">
        <f>POINTS!J3</f>
        <v>CSB</v>
      </c>
      <c r="R3" s="78" t="str">
        <f>POINTS!K3</f>
        <v>ESV</v>
      </c>
      <c r="S3" s="78" t="str">
        <f>POINTS!L3</f>
        <v>ESCXV</v>
      </c>
      <c r="T3" s="78" t="str">
        <f>POINTS!M3</f>
        <v>ESS</v>
      </c>
      <c r="U3" s="78" t="str">
        <f>POINTS!N3</f>
        <v>NLSA</v>
      </c>
      <c r="V3" s="78" t="str">
        <f>POINTS!O3</f>
        <v>SDUS</v>
      </c>
      <c r="W3" s="78" t="str">
        <f>POINTS!P3</f>
        <v>TAC</v>
      </c>
      <c r="X3" s="78" t="str">
        <f>POINTS!Q3</f>
        <v>MASC</v>
      </c>
      <c r="Y3" s="79" t="str">
        <f>POINTS!R3</f>
        <v>USI</v>
      </c>
      <c r="Z3" s="80" t="str">
        <f>POINTS!S3</f>
        <v>USMA</v>
      </c>
      <c r="AA3" s="80" t="s">
        <v>60</v>
      </c>
    </row>
    <row r="4" spans="1:28" x14ac:dyDescent="0.25">
      <c r="A4" s="81" t="s">
        <v>61</v>
      </c>
      <c r="B4" s="81" t="s">
        <v>62</v>
      </c>
      <c r="C4" s="81" t="s">
        <v>63</v>
      </c>
      <c r="D4" s="82" t="s">
        <v>23</v>
      </c>
      <c r="E4" s="83">
        <v>1334</v>
      </c>
      <c r="F4" s="82">
        <v>1</v>
      </c>
      <c r="G4" s="82"/>
      <c r="I4" s="84" t="str">
        <f t="shared" ref="I4:I28" si="0">IF($D4&lt;&gt;($I$3),"",$G4)</f>
        <v/>
      </c>
      <c r="J4" s="84" t="str">
        <f t="shared" ref="J4:J10" si="1">IF($D4&lt;&gt;($J$3),"",$G4)</f>
        <v/>
      </c>
      <c r="K4" s="84" t="str">
        <f t="shared" ref="K4:K28" si="2">IF($D4&lt;&gt;($K$3),"",$G4)</f>
        <v/>
      </c>
      <c r="L4" s="84" t="str">
        <f t="shared" ref="L4:L28" si="3">IF($D4&lt;&gt;($L$3),"",$G4)</f>
        <v/>
      </c>
      <c r="M4" s="84" t="str">
        <f t="shared" ref="M4:M10" si="4">IF($D4&lt;&gt;($M$3),"",$G4)</f>
        <v/>
      </c>
      <c r="N4" s="84" t="str">
        <f t="shared" ref="N4:N28" si="5">IF($D4&lt;&gt;($N$3),"",$G4)</f>
        <v/>
      </c>
      <c r="O4" s="84" t="str">
        <f t="shared" ref="O4:O28" si="6">IF($D4&lt;&gt;($O$3),"",$G4)</f>
        <v/>
      </c>
      <c r="P4" s="84" t="str">
        <f t="shared" ref="P4:P28" si="7">IF($D4&lt;&gt;($P$3),"",$G4)</f>
        <v/>
      </c>
      <c r="Q4" s="84" t="str">
        <f t="shared" ref="Q4:Q28" si="8">IF($D4&lt;&gt;($Q$3),"",$G4)</f>
        <v/>
      </c>
      <c r="R4" s="84" t="str">
        <f t="shared" ref="R4:R28" si="9">IF($D4&lt;&gt;($R$3),"",$G4)</f>
        <v/>
      </c>
      <c r="S4" s="84" t="str">
        <f t="shared" ref="S4:S28" si="10">IF($D4&lt;&gt;($S$3),"",$G4)</f>
        <v/>
      </c>
      <c r="T4" s="84" t="str">
        <f t="shared" ref="T4:T10" si="11">IF($D4&lt;&gt;($T$3),"",$G4)</f>
        <v/>
      </c>
      <c r="U4" s="84" t="str">
        <f t="shared" ref="U4:U28" si="12">IF($D4&lt;&gt;($U$3),"",$G4)</f>
        <v/>
      </c>
      <c r="V4" s="84" t="str">
        <f t="shared" ref="V4:V28" si="13">IF($D4&lt;&gt;($V$3),"",$G4)</f>
        <v/>
      </c>
      <c r="W4" s="84">
        <f t="shared" ref="W4:W28" si="14">IF($D4&lt;&gt;($W$3),"",$G4)</f>
        <v>0</v>
      </c>
      <c r="X4" s="84" t="str">
        <f t="shared" ref="X4:X28" si="15">IF($D4&lt;&gt;($X$3),"",$G4)</f>
        <v/>
      </c>
      <c r="Y4" s="84" t="str">
        <f t="shared" ref="Y4:Y10" si="16">IF($D4&lt;&gt;($Y$3),"",$G4)</f>
        <v/>
      </c>
      <c r="Z4" s="84" t="str">
        <f t="shared" ref="Z4:Z28" si="17">IF($D4&lt;&gt;($Z$3),"",$G4)</f>
        <v/>
      </c>
      <c r="AA4" s="84" t="str">
        <f t="shared" ref="AA4:AA28" si="18">IF($D4&lt;&gt;($AA$3),"",$G4)</f>
        <v/>
      </c>
      <c r="AB4" s="85" t="str">
        <f>IF($C4&lt;&gt;($AA$4),"",$F4)</f>
        <v/>
      </c>
    </row>
    <row r="5" spans="1:28" x14ac:dyDescent="0.25">
      <c r="A5" s="81" t="s">
        <v>61</v>
      </c>
      <c r="B5" s="81" t="s">
        <v>62</v>
      </c>
      <c r="C5" s="86" t="s">
        <v>64</v>
      </c>
      <c r="D5" s="87" t="s">
        <v>10</v>
      </c>
      <c r="E5" s="88">
        <v>1343</v>
      </c>
      <c r="F5" s="82">
        <v>2</v>
      </c>
      <c r="G5" s="82"/>
      <c r="I5" s="84" t="str">
        <f t="shared" si="0"/>
        <v/>
      </c>
      <c r="J5" s="84" t="str">
        <f t="shared" si="1"/>
        <v/>
      </c>
      <c r="K5" s="84" t="str">
        <f t="shared" si="2"/>
        <v/>
      </c>
      <c r="L5" s="84" t="str">
        <f t="shared" si="3"/>
        <v/>
      </c>
      <c r="M5" s="84" t="str">
        <f t="shared" si="4"/>
        <v/>
      </c>
      <c r="N5" s="84" t="str">
        <f t="shared" si="5"/>
        <v/>
      </c>
      <c r="O5" s="84" t="str">
        <f t="shared" si="6"/>
        <v/>
      </c>
      <c r="P5" s="84" t="str">
        <f t="shared" si="7"/>
        <v/>
      </c>
      <c r="Q5" s="84" t="str">
        <f t="shared" si="8"/>
        <v/>
      </c>
      <c r="R5" s="84" t="str">
        <f t="shared" si="9"/>
        <v/>
      </c>
      <c r="S5" s="84" t="str">
        <f t="shared" si="10"/>
        <v/>
      </c>
      <c r="T5" s="84" t="str">
        <f t="shared" si="11"/>
        <v/>
      </c>
      <c r="U5" s="84" t="str">
        <f t="shared" si="12"/>
        <v/>
      </c>
      <c r="V5" s="84" t="str">
        <f t="shared" si="13"/>
        <v/>
      </c>
      <c r="W5" s="84" t="str">
        <f t="shared" si="14"/>
        <v/>
      </c>
      <c r="X5" s="84" t="str">
        <f t="shared" si="15"/>
        <v/>
      </c>
      <c r="Y5" s="84" t="str">
        <f t="shared" si="16"/>
        <v/>
      </c>
      <c r="Z5" s="84" t="str">
        <f t="shared" si="17"/>
        <v/>
      </c>
      <c r="AA5" s="84" t="str">
        <f t="shared" si="18"/>
        <v/>
      </c>
    </row>
    <row r="6" spans="1:28" x14ac:dyDescent="0.25">
      <c r="A6" s="81" t="s">
        <v>61</v>
      </c>
      <c r="B6" s="81" t="s">
        <v>62</v>
      </c>
      <c r="C6" s="86" t="s">
        <v>65</v>
      </c>
      <c r="D6" s="63" t="s">
        <v>22</v>
      </c>
      <c r="E6" s="88">
        <v>1382</v>
      </c>
      <c r="F6" s="82">
        <v>3</v>
      </c>
      <c r="G6" s="82"/>
      <c r="I6" s="84" t="str">
        <f t="shared" si="0"/>
        <v/>
      </c>
      <c r="J6" s="84" t="str">
        <f t="shared" si="1"/>
        <v/>
      </c>
      <c r="K6" s="84" t="str">
        <f t="shared" si="2"/>
        <v/>
      </c>
      <c r="L6" s="84" t="str">
        <f t="shared" si="3"/>
        <v/>
      </c>
      <c r="M6" s="84" t="str">
        <f t="shared" si="4"/>
        <v/>
      </c>
      <c r="N6" s="84" t="str">
        <f t="shared" si="5"/>
        <v/>
      </c>
      <c r="O6" s="84" t="str">
        <f t="shared" si="6"/>
        <v/>
      </c>
      <c r="P6" s="84" t="str">
        <f t="shared" si="7"/>
        <v/>
      </c>
      <c r="Q6" s="84" t="str">
        <f t="shared" si="8"/>
        <v/>
      </c>
      <c r="R6" s="84" t="str">
        <f t="shared" si="9"/>
        <v/>
      </c>
      <c r="S6" s="84" t="str">
        <f t="shared" si="10"/>
        <v/>
      </c>
      <c r="T6" s="84" t="str">
        <f t="shared" si="11"/>
        <v/>
      </c>
      <c r="U6" s="84" t="str">
        <f t="shared" si="12"/>
        <v/>
      </c>
      <c r="V6" s="84">
        <f t="shared" si="13"/>
        <v>0</v>
      </c>
      <c r="W6" s="84" t="str">
        <f t="shared" si="14"/>
        <v/>
      </c>
      <c r="X6" s="84" t="str">
        <f t="shared" si="15"/>
        <v/>
      </c>
      <c r="Y6" s="84" t="str">
        <f t="shared" si="16"/>
        <v/>
      </c>
      <c r="Z6" s="84" t="str">
        <f t="shared" si="17"/>
        <v/>
      </c>
      <c r="AA6" s="84" t="str">
        <f t="shared" si="18"/>
        <v/>
      </c>
    </row>
    <row r="7" spans="1:28" x14ac:dyDescent="0.25">
      <c r="A7" s="81" t="s">
        <v>61</v>
      </c>
      <c r="B7" s="81" t="s">
        <v>62</v>
      </c>
      <c r="C7" t="s">
        <v>66</v>
      </c>
      <c r="D7" s="89" t="s">
        <v>12</v>
      </c>
      <c r="E7" s="90">
        <v>1424</v>
      </c>
      <c r="F7" s="82">
        <v>4</v>
      </c>
      <c r="G7" s="82"/>
      <c r="I7" s="84" t="str">
        <f t="shared" si="0"/>
        <v/>
      </c>
      <c r="J7" s="84" t="str">
        <f t="shared" si="1"/>
        <v/>
      </c>
      <c r="K7" s="84" t="str">
        <f t="shared" si="2"/>
        <v/>
      </c>
      <c r="L7" s="84">
        <f t="shared" si="3"/>
        <v>0</v>
      </c>
      <c r="M7" s="84" t="str">
        <f t="shared" si="4"/>
        <v/>
      </c>
      <c r="N7" s="84" t="str">
        <f t="shared" si="5"/>
        <v/>
      </c>
      <c r="O7" s="84" t="str">
        <f t="shared" si="6"/>
        <v/>
      </c>
      <c r="P7" s="84" t="str">
        <f t="shared" si="7"/>
        <v/>
      </c>
      <c r="Q7" s="84" t="str">
        <f t="shared" si="8"/>
        <v/>
      </c>
      <c r="R7" s="84" t="str">
        <f t="shared" si="9"/>
        <v/>
      </c>
      <c r="S7" s="84" t="str">
        <f t="shared" si="10"/>
        <v/>
      </c>
      <c r="T7" s="84" t="str">
        <f t="shared" si="11"/>
        <v/>
      </c>
      <c r="U7" s="84" t="str">
        <f t="shared" si="12"/>
        <v/>
      </c>
      <c r="V7" s="84" t="str">
        <f t="shared" si="13"/>
        <v/>
      </c>
      <c r="W7" s="84" t="str">
        <f t="shared" si="14"/>
        <v/>
      </c>
      <c r="X7" s="84" t="str">
        <f t="shared" si="15"/>
        <v/>
      </c>
      <c r="Y7" s="84" t="str">
        <f t="shared" si="16"/>
        <v/>
      </c>
      <c r="Z7" s="84" t="str">
        <f t="shared" si="17"/>
        <v/>
      </c>
      <c r="AA7" s="84" t="str">
        <f t="shared" si="18"/>
        <v/>
      </c>
    </row>
    <row r="8" spans="1:28" x14ac:dyDescent="0.25">
      <c r="A8" s="81" t="s">
        <v>61</v>
      </c>
      <c r="B8" s="81" t="s">
        <v>62</v>
      </c>
      <c r="C8" s="86" t="s">
        <v>67</v>
      </c>
      <c r="D8" s="63" t="s">
        <v>21</v>
      </c>
      <c r="E8" s="90">
        <v>1369</v>
      </c>
      <c r="F8">
        <v>1</v>
      </c>
      <c r="G8" s="82"/>
      <c r="I8" s="84" t="str">
        <f t="shared" si="0"/>
        <v/>
      </c>
      <c r="J8" s="84" t="str">
        <f t="shared" si="1"/>
        <v/>
      </c>
      <c r="K8" s="84" t="str">
        <f t="shared" si="2"/>
        <v/>
      </c>
      <c r="L8" s="84" t="str">
        <f t="shared" si="3"/>
        <v/>
      </c>
      <c r="M8" s="84" t="str">
        <f t="shared" si="4"/>
        <v/>
      </c>
      <c r="N8" s="84" t="str">
        <f t="shared" si="5"/>
        <v/>
      </c>
      <c r="O8" s="84" t="str">
        <f t="shared" si="6"/>
        <v/>
      </c>
      <c r="P8" s="84" t="str">
        <f t="shared" si="7"/>
        <v/>
      </c>
      <c r="Q8" s="84" t="str">
        <f t="shared" si="8"/>
        <v/>
      </c>
      <c r="R8" s="84" t="str">
        <f t="shared" si="9"/>
        <v/>
      </c>
      <c r="S8" s="84" t="str">
        <f t="shared" si="10"/>
        <v/>
      </c>
      <c r="T8" s="84" t="str">
        <f t="shared" si="11"/>
        <v/>
      </c>
      <c r="U8" s="84">
        <f t="shared" si="12"/>
        <v>0</v>
      </c>
      <c r="V8" s="84" t="str">
        <f t="shared" si="13"/>
        <v/>
      </c>
      <c r="W8" s="84" t="str">
        <f t="shared" si="14"/>
        <v/>
      </c>
      <c r="X8" s="84" t="str">
        <f t="shared" si="15"/>
        <v/>
      </c>
      <c r="Y8" s="84" t="str">
        <f t="shared" si="16"/>
        <v/>
      </c>
      <c r="Z8" s="84" t="str">
        <f t="shared" si="17"/>
        <v/>
      </c>
      <c r="AA8" s="84" t="str">
        <f t="shared" si="18"/>
        <v/>
      </c>
    </row>
    <row r="9" spans="1:28" x14ac:dyDescent="0.25">
      <c r="A9" s="81" t="s">
        <v>61</v>
      </c>
      <c r="B9" s="81" t="s">
        <v>62</v>
      </c>
      <c r="C9" s="86" t="s">
        <v>66</v>
      </c>
      <c r="D9" s="88" t="s">
        <v>12</v>
      </c>
      <c r="E9" s="88">
        <v>1392</v>
      </c>
      <c r="F9" s="82">
        <v>2</v>
      </c>
      <c r="G9" s="82"/>
      <c r="I9" s="84" t="str">
        <f t="shared" si="0"/>
        <v/>
      </c>
      <c r="J9" s="84" t="str">
        <f t="shared" si="1"/>
        <v/>
      </c>
      <c r="K9" s="84" t="str">
        <f t="shared" si="2"/>
        <v/>
      </c>
      <c r="L9" s="84">
        <f t="shared" si="3"/>
        <v>0</v>
      </c>
      <c r="M9" s="84" t="str">
        <f t="shared" si="4"/>
        <v/>
      </c>
      <c r="N9" s="84" t="str">
        <f t="shared" si="5"/>
        <v/>
      </c>
      <c r="O9" s="84" t="str">
        <f t="shared" si="6"/>
        <v/>
      </c>
      <c r="P9" s="84" t="str">
        <f t="shared" si="7"/>
        <v/>
      </c>
      <c r="Q9" s="84" t="str">
        <f t="shared" si="8"/>
        <v/>
      </c>
      <c r="R9" s="84" t="str">
        <f t="shared" si="9"/>
        <v/>
      </c>
      <c r="S9" s="84" t="str">
        <f t="shared" si="10"/>
        <v/>
      </c>
      <c r="T9" s="84" t="str">
        <f t="shared" si="11"/>
        <v/>
      </c>
      <c r="U9" s="84" t="str">
        <f t="shared" si="12"/>
        <v/>
      </c>
      <c r="V9" s="84" t="str">
        <f t="shared" si="13"/>
        <v/>
      </c>
      <c r="W9" s="84" t="str">
        <f t="shared" si="14"/>
        <v/>
      </c>
      <c r="X9" s="84" t="str">
        <f t="shared" si="15"/>
        <v/>
      </c>
      <c r="Y9" s="84" t="str">
        <f t="shared" si="16"/>
        <v/>
      </c>
      <c r="Z9" s="84" t="str">
        <f t="shared" si="17"/>
        <v/>
      </c>
      <c r="AA9" s="84" t="str">
        <f t="shared" si="18"/>
        <v/>
      </c>
    </row>
    <row r="10" spans="1:28" x14ac:dyDescent="0.25">
      <c r="A10" s="81" t="s">
        <v>61</v>
      </c>
      <c r="B10" s="81" t="s">
        <v>62</v>
      </c>
      <c r="C10" s="86" t="s">
        <v>64</v>
      </c>
      <c r="D10" s="82" t="s">
        <v>11</v>
      </c>
      <c r="E10" s="88">
        <v>1432</v>
      </c>
      <c r="F10" s="82">
        <v>3</v>
      </c>
      <c r="G10" s="82"/>
      <c r="I10" s="84" t="str">
        <f t="shared" si="0"/>
        <v/>
      </c>
      <c r="J10" s="84" t="str">
        <f t="shared" si="1"/>
        <v/>
      </c>
      <c r="K10" s="84">
        <f t="shared" si="2"/>
        <v>0</v>
      </c>
      <c r="L10" s="84" t="str">
        <f t="shared" si="3"/>
        <v/>
      </c>
      <c r="M10" s="84" t="str">
        <f t="shared" si="4"/>
        <v/>
      </c>
      <c r="N10" s="84" t="str">
        <f t="shared" si="5"/>
        <v/>
      </c>
      <c r="O10" s="84" t="str">
        <f t="shared" si="6"/>
        <v/>
      </c>
      <c r="P10" s="84" t="str">
        <f t="shared" si="7"/>
        <v/>
      </c>
      <c r="Q10" s="84" t="str">
        <f t="shared" si="8"/>
        <v/>
      </c>
      <c r="R10" s="84" t="str">
        <f t="shared" si="9"/>
        <v/>
      </c>
      <c r="S10" s="84" t="str">
        <f t="shared" si="10"/>
        <v/>
      </c>
      <c r="T10" s="84" t="str">
        <f t="shared" si="11"/>
        <v/>
      </c>
      <c r="U10" s="84" t="str">
        <f t="shared" si="12"/>
        <v/>
      </c>
      <c r="V10" s="84" t="str">
        <f t="shared" si="13"/>
        <v/>
      </c>
      <c r="W10" s="84" t="str">
        <f t="shared" si="14"/>
        <v/>
      </c>
      <c r="X10" s="84" t="str">
        <f t="shared" si="15"/>
        <v/>
      </c>
      <c r="Y10" s="84" t="str">
        <f t="shared" si="16"/>
        <v/>
      </c>
      <c r="Z10" s="84" t="str">
        <f t="shared" si="17"/>
        <v/>
      </c>
      <c r="AA10" s="84" t="str">
        <f t="shared" si="18"/>
        <v/>
      </c>
    </row>
    <row r="11" spans="1:28" x14ac:dyDescent="0.25">
      <c r="A11" s="81"/>
      <c r="B11" s="81"/>
      <c r="C11" s="86" t="s">
        <v>67</v>
      </c>
      <c r="D11" s="63" t="s">
        <v>21</v>
      </c>
      <c r="E11" s="88">
        <v>1417</v>
      </c>
      <c r="F11" s="82">
        <v>1</v>
      </c>
      <c r="G11" s="82"/>
      <c r="I11" s="84" t="str">
        <f t="shared" si="0"/>
        <v/>
      </c>
      <c r="J11" s="84"/>
      <c r="K11" s="84" t="str">
        <f t="shared" si="2"/>
        <v/>
      </c>
      <c r="L11" s="84" t="str">
        <f t="shared" si="3"/>
        <v/>
      </c>
      <c r="M11" s="84"/>
      <c r="N11" s="84" t="str">
        <f t="shared" si="5"/>
        <v/>
      </c>
      <c r="O11" s="84" t="str">
        <f t="shared" si="6"/>
        <v/>
      </c>
      <c r="P11" s="84" t="str">
        <f t="shared" si="7"/>
        <v/>
      </c>
      <c r="Q11" s="84" t="str">
        <f t="shared" si="8"/>
        <v/>
      </c>
      <c r="R11" s="84" t="str">
        <f t="shared" si="9"/>
        <v/>
      </c>
      <c r="S11" s="84" t="str">
        <f t="shared" si="10"/>
        <v/>
      </c>
      <c r="T11" s="84"/>
      <c r="U11" s="84">
        <f t="shared" si="12"/>
        <v>0</v>
      </c>
      <c r="V11" s="84" t="str">
        <f t="shared" si="13"/>
        <v/>
      </c>
      <c r="W11" s="84" t="str">
        <f t="shared" si="14"/>
        <v/>
      </c>
      <c r="X11" s="84" t="str">
        <f t="shared" si="15"/>
        <v/>
      </c>
      <c r="Y11" s="84"/>
      <c r="Z11" s="84" t="str">
        <f t="shared" si="17"/>
        <v/>
      </c>
      <c r="AA11" s="84" t="str">
        <f t="shared" si="18"/>
        <v/>
      </c>
    </row>
    <row r="12" spans="1:28" x14ac:dyDescent="0.25">
      <c r="A12" s="81"/>
      <c r="B12" s="81"/>
      <c r="C12" s="86" t="s">
        <v>68</v>
      </c>
      <c r="D12" s="63" t="s">
        <v>17</v>
      </c>
      <c r="E12" s="88">
        <v>1427</v>
      </c>
      <c r="F12" s="82">
        <v>2</v>
      </c>
      <c r="G12" s="82"/>
      <c r="I12" s="84" t="str">
        <f t="shared" si="0"/>
        <v/>
      </c>
      <c r="J12" s="84"/>
      <c r="K12" s="84" t="str">
        <f t="shared" si="2"/>
        <v/>
      </c>
      <c r="L12" s="84" t="str">
        <f t="shared" si="3"/>
        <v/>
      </c>
      <c r="M12" s="84"/>
      <c r="N12" s="84" t="str">
        <f t="shared" si="5"/>
        <v/>
      </c>
      <c r="O12" s="84" t="str">
        <f t="shared" si="6"/>
        <v/>
      </c>
      <c r="P12" s="84" t="str">
        <f t="shared" si="7"/>
        <v/>
      </c>
      <c r="Q12" s="84">
        <f t="shared" si="8"/>
        <v>0</v>
      </c>
      <c r="R12" s="84" t="str">
        <f t="shared" si="9"/>
        <v/>
      </c>
      <c r="S12" s="84" t="str">
        <f t="shared" si="10"/>
        <v/>
      </c>
      <c r="T12" s="84"/>
      <c r="U12" s="84" t="str">
        <f t="shared" si="12"/>
        <v/>
      </c>
      <c r="V12" s="84" t="str">
        <f t="shared" si="13"/>
        <v/>
      </c>
      <c r="W12" s="84" t="str">
        <f t="shared" si="14"/>
        <v/>
      </c>
      <c r="X12" s="84" t="str">
        <f t="shared" si="15"/>
        <v/>
      </c>
      <c r="Y12" s="84"/>
      <c r="Z12" s="84" t="str">
        <f t="shared" si="17"/>
        <v/>
      </c>
      <c r="AA12" s="84" t="str">
        <f t="shared" si="18"/>
        <v/>
      </c>
    </row>
    <row r="13" spans="1:28" x14ac:dyDescent="0.25">
      <c r="A13" s="81"/>
      <c r="B13" s="81"/>
      <c r="C13" s="86" t="s">
        <v>69</v>
      </c>
      <c r="D13" s="63" t="s">
        <v>10</v>
      </c>
      <c r="E13" s="88">
        <v>1591</v>
      </c>
      <c r="F13" s="82">
        <v>3</v>
      </c>
      <c r="G13" s="82"/>
      <c r="I13" s="84" t="str">
        <f t="shared" si="0"/>
        <v/>
      </c>
      <c r="J13" s="84"/>
      <c r="K13" s="84" t="str">
        <f t="shared" si="2"/>
        <v/>
      </c>
      <c r="L13" s="84" t="str">
        <f t="shared" si="3"/>
        <v/>
      </c>
      <c r="M13" s="84"/>
      <c r="N13" s="84" t="str">
        <f t="shared" si="5"/>
        <v/>
      </c>
      <c r="O13" s="84" t="str">
        <f t="shared" si="6"/>
        <v/>
      </c>
      <c r="P13" s="84" t="str">
        <f t="shared" si="7"/>
        <v/>
      </c>
      <c r="Q13" s="84" t="str">
        <f t="shared" si="8"/>
        <v/>
      </c>
      <c r="R13" s="84" t="str">
        <f t="shared" si="9"/>
        <v/>
      </c>
      <c r="S13" s="84" t="str">
        <f t="shared" si="10"/>
        <v/>
      </c>
      <c r="T13" s="84"/>
      <c r="U13" s="84" t="str">
        <f t="shared" si="12"/>
        <v/>
      </c>
      <c r="V13" s="84" t="str">
        <f t="shared" si="13"/>
        <v/>
      </c>
      <c r="W13" s="84" t="str">
        <f t="shared" si="14"/>
        <v/>
      </c>
      <c r="X13" s="84" t="str">
        <f t="shared" si="15"/>
        <v/>
      </c>
      <c r="Y13" s="84"/>
      <c r="Z13" s="84" t="str">
        <f t="shared" si="17"/>
        <v/>
      </c>
      <c r="AA13" s="84" t="str">
        <f t="shared" si="18"/>
        <v/>
      </c>
    </row>
    <row r="14" spans="1:28" x14ac:dyDescent="0.25">
      <c r="A14" s="81" t="s">
        <v>61</v>
      </c>
      <c r="B14" s="81" t="s">
        <v>62</v>
      </c>
      <c r="C14" s="86"/>
      <c r="D14" s="63"/>
      <c r="E14" s="88"/>
      <c r="F14" s="82"/>
      <c r="G14" s="82"/>
      <c r="I14" s="84" t="str">
        <f t="shared" si="0"/>
        <v/>
      </c>
      <c r="J14" s="84" t="str">
        <f t="shared" ref="J14:J21" si="19">IF($D14&lt;&gt;($J$3),"",$G14)</f>
        <v/>
      </c>
      <c r="K14" s="84" t="str">
        <f t="shared" si="2"/>
        <v/>
      </c>
      <c r="L14" s="84" t="str">
        <f t="shared" si="3"/>
        <v/>
      </c>
      <c r="M14" s="84" t="str">
        <f t="shared" ref="M14:M21" si="20">IF($D14&lt;&gt;($M$3),"",$G14)</f>
        <v/>
      </c>
      <c r="N14" s="84" t="str">
        <f t="shared" si="5"/>
        <v/>
      </c>
      <c r="O14" s="84" t="str">
        <f t="shared" si="6"/>
        <v/>
      </c>
      <c r="P14" s="84" t="str">
        <f t="shared" si="7"/>
        <v/>
      </c>
      <c r="Q14" s="84" t="str">
        <f t="shared" si="8"/>
        <v/>
      </c>
      <c r="R14" s="84" t="str">
        <f t="shared" si="9"/>
        <v/>
      </c>
      <c r="S14" s="84" t="str">
        <f t="shared" si="10"/>
        <v/>
      </c>
      <c r="T14" s="84" t="str">
        <f t="shared" ref="T14:T21" si="21">IF($D14&lt;&gt;($T$3),"",$G14)</f>
        <v/>
      </c>
      <c r="U14" s="84" t="str">
        <f t="shared" si="12"/>
        <v/>
      </c>
      <c r="V14" s="84" t="str">
        <f t="shared" si="13"/>
        <v/>
      </c>
      <c r="W14" s="84" t="str">
        <f t="shared" si="14"/>
        <v/>
      </c>
      <c r="X14" s="84" t="str">
        <f t="shared" si="15"/>
        <v/>
      </c>
      <c r="Y14" s="84" t="str">
        <f t="shared" ref="Y14:Y21" si="22">IF($D14&lt;&gt;($Y$3),"",$G14)</f>
        <v/>
      </c>
      <c r="Z14" s="84" t="str">
        <f t="shared" si="17"/>
        <v/>
      </c>
      <c r="AA14" s="84" t="str">
        <f t="shared" si="18"/>
        <v/>
      </c>
    </row>
    <row r="15" spans="1:28" x14ac:dyDescent="0.25">
      <c r="A15" s="81"/>
      <c r="B15" s="81"/>
      <c r="C15" s="86"/>
      <c r="D15" s="63"/>
      <c r="E15" s="88"/>
      <c r="F15" s="82"/>
      <c r="G15" s="82"/>
      <c r="I15" s="84" t="str">
        <f t="shared" si="0"/>
        <v/>
      </c>
      <c r="J15" s="84" t="str">
        <f t="shared" si="19"/>
        <v/>
      </c>
      <c r="K15" s="84" t="str">
        <f t="shared" si="2"/>
        <v/>
      </c>
      <c r="L15" s="84" t="str">
        <f t="shared" si="3"/>
        <v/>
      </c>
      <c r="M15" s="84" t="str">
        <f t="shared" si="20"/>
        <v/>
      </c>
      <c r="N15" s="84" t="str">
        <f t="shared" si="5"/>
        <v/>
      </c>
      <c r="O15" s="84" t="str">
        <f t="shared" si="6"/>
        <v/>
      </c>
      <c r="P15" s="84" t="str">
        <f t="shared" si="7"/>
        <v/>
      </c>
      <c r="Q15" s="84" t="str">
        <f t="shared" si="8"/>
        <v/>
      </c>
      <c r="R15" s="84" t="str">
        <f t="shared" si="9"/>
        <v/>
      </c>
      <c r="S15" s="84" t="str">
        <f t="shared" si="10"/>
        <v/>
      </c>
      <c r="T15" s="84" t="str">
        <f t="shared" si="21"/>
        <v/>
      </c>
      <c r="U15" s="84" t="str">
        <f t="shared" si="12"/>
        <v/>
      </c>
      <c r="V15" s="84" t="str">
        <f t="shared" si="13"/>
        <v/>
      </c>
      <c r="W15" s="84" t="str">
        <f t="shared" si="14"/>
        <v/>
      </c>
      <c r="X15" s="84" t="str">
        <f t="shared" si="15"/>
        <v/>
      </c>
      <c r="Y15" s="84" t="str">
        <f t="shared" si="22"/>
        <v/>
      </c>
      <c r="Z15" s="84" t="str">
        <f t="shared" si="17"/>
        <v/>
      </c>
      <c r="AA15" s="84" t="str">
        <f t="shared" si="18"/>
        <v/>
      </c>
    </row>
    <row r="16" spans="1:28" x14ac:dyDescent="0.25">
      <c r="A16" s="81" t="s">
        <v>70</v>
      </c>
      <c r="B16" s="81" t="s">
        <v>71</v>
      </c>
      <c r="C16" t="s">
        <v>72</v>
      </c>
      <c r="D16" s="86" t="s">
        <v>26</v>
      </c>
      <c r="E16" s="88">
        <v>2182</v>
      </c>
      <c r="F16" s="63">
        <v>1</v>
      </c>
      <c r="G16" s="82"/>
      <c r="I16" s="84" t="str">
        <f t="shared" si="0"/>
        <v/>
      </c>
      <c r="J16" s="84" t="str">
        <f t="shared" si="19"/>
        <v/>
      </c>
      <c r="K16" s="84" t="str">
        <f t="shared" si="2"/>
        <v/>
      </c>
      <c r="L16" s="84" t="str">
        <f t="shared" si="3"/>
        <v/>
      </c>
      <c r="M16" s="84" t="str">
        <f t="shared" si="20"/>
        <v/>
      </c>
      <c r="N16" s="84" t="str">
        <f t="shared" si="5"/>
        <v/>
      </c>
      <c r="O16" s="84" t="str">
        <f t="shared" si="6"/>
        <v/>
      </c>
      <c r="P16" s="84" t="str">
        <f t="shared" si="7"/>
        <v/>
      </c>
      <c r="Q16" s="84" t="str">
        <f t="shared" si="8"/>
        <v/>
      </c>
      <c r="R16" s="84" t="str">
        <f t="shared" si="9"/>
        <v/>
      </c>
      <c r="S16" s="84" t="str">
        <f t="shared" si="10"/>
        <v/>
      </c>
      <c r="T16" s="84" t="str">
        <f t="shared" si="21"/>
        <v/>
      </c>
      <c r="U16" s="84" t="str">
        <f t="shared" si="12"/>
        <v/>
      </c>
      <c r="V16" s="84" t="str">
        <f t="shared" si="13"/>
        <v/>
      </c>
      <c r="W16" s="84" t="str">
        <f t="shared" si="14"/>
        <v/>
      </c>
      <c r="X16" s="84" t="str">
        <f t="shared" si="15"/>
        <v/>
      </c>
      <c r="Y16" s="84" t="str">
        <f t="shared" si="22"/>
        <v/>
      </c>
      <c r="Z16" s="84">
        <f t="shared" si="17"/>
        <v>0</v>
      </c>
      <c r="AA16" s="84" t="str">
        <f t="shared" si="18"/>
        <v/>
      </c>
    </row>
    <row r="17" spans="1:27" x14ac:dyDescent="0.25">
      <c r="A17" s="81" t="s">
        <v>70</v>
      </c>
      <c r="B17" s="81" t="s">
        <v>71</v>
      </c>
      <c r="C17" s="86" t="s">
        <v>67</v>
      </c>
      <c r="D17" s="63" t="s">
        <v>21</v>
      </c>
      <c r="E17" s="88">
        <v>2222</v>
      </c>
      <c r="F17" s="63">
        <v>2</v>
      </c>
      <c r="G17" s="82"/>
      <c r="I17" s="84" t="str">
        <f t="shared" si="0"/>
        <v/>
      </c>
      <c r="J17" s="84" t="str">
        <f t="shared" si="19"/>
        <v/>
      </c>
      <c r="K17" s="84" t="str">
        <f t="shared" si="2"/>
        <v/>
      </c>
      <c r="L17" s="84" t="str">
        <f t="shared" si="3"/>
        <v/>
      </c>
      <c r="M17" s="84" t="str">
        <f t="shared" si="20"/>
        <v/>
      </c>
      <c r="N17" s="84" t="str">
        <f t="shared" si="5"/>
        <v/>
      </c>
      <c r="O17" s="84" t="str">
        <f t="shared" si="6"/>
        <v/>
      </c>
      <c r="P17" s="84" t="str">
        <f t="shared" si="7"/>
        <v/>
      </c>
      <c r="Q17" s="84" t="str">
        <f t="shared" si="8"/>
        <v/>
      </c>
      <c r="R17" s="84" t="str">
        <f t="shared" si="9"/>
        <v/>
      </c>
      <c r="S17" s="84" t="str">
        <f t="shared" si="10"/>
        <v/>
      </c>
      <c r="T17" s="84" t="str">
        <f t="shared" si="21"/>
        <v/>
      </c>
      <c r="U17" s="84">
        <f t="shared" si="12"/>
        <v>0</v>
      </c>
      <c r="V17" s="84" t="str">
        <f t="shared" si="13"/>
        <v/>
      </c>
      <c r="W17" s="84" t="str">
        <f t="shared" si="14"/>
        <v/>
      </c>
      <c r="X17" s="84" t="str">
        <f t="shared" si="15"/>
        <v/>
      </c>
      <c r="Y17" s="84" t="str">
        <f t="shared" si="22"/>
        <v/>
      </c>
      <c r="Z17" s="84" t="str">
        <f t="shared" si="17"/>
        <v/>
      </c>
      <c r="AA17" s="84" t="str">
        <f t="shared" si="18"/>
        <v/>
      </c>
    </row>
    <row r="18" spans="1:27" x14ac:dyDescent="0.25">
      <c r="A18" s="81" t="s">
        <v>70</v>
      </c>
      <c r="B18" s="81" t="s">
        <v>71</v>
      </c>
      <c r="C18" s="86" t="s">
        <v>66</v>
      </c>
      <c r="D18" s="63" t="s">
        <v>12</v>
      </c>
      <c r="E18" s="88">
        <v>2226</v>
      </c>
      <c r="F18" s="63">
        <v>3</v>
      </c>
      <c r="G18" s="82"/>
      <c r="I18" s="84" t="str">
        <f t="shared" si="0"/>
        <v/>
      </c>
      <c r="J18" s="84" t="str">
        <f t="shared" si="19"/>
        <v/>
      </c>
      <c r="K18" s="84" t="str">
        <f t="shared" si="2"/>
        <v/>
      </c>
      <c r="L18" s="84">
        <f t="shared" si="3"/>
        <v>0</v>
      </c>
      <c r="M18" s="84" t="str">
        <f t="shared" si="20"/>
        <v/>
      </c>
      <c r="N18" s="84" t="str">
        <f t="shared" si="5"/>
        <v/>
      </c>
      <c r="O18" s="84" t="str">
        <f t="shared" si="6"/>
        <v/>
      </c>
      <c r="P18" s="84" t="str">
        <f t="shared" si="7"/>
        <v/>
      </c>
      <c r="Q18" s="84" t="str">
        <f t="shared" si="8"/>
        <v/>
      </c>
      <c r="R18" s="84" t="str">
        <f t="shared" si="9"/>
        <v/>
      </c>
      <c r="S18" s="84" t="str">
        <f t="shared" si="10"/>
        <v/>
      </c>
      <c r="T18" s="84" t="str">
        <f t="shared" si="21"/>
        <v/>
      </c>
      <c r="U18" s="84" t="str">
        <f t="shared" si="12"/>
        <v/>
      </c>
      <c r="V18" s="84" t="str">
        <f t="shared" si="13"/>
        <v/>
      </c>
      <c r="W18" s="84" t="str">
        <f t="shared" si="14"/>
        <v/>
      </c>
      <c r="X18" s="84" t="str">
        <f t="shared" si="15"/>
        <v/>
      </c>
      <c r="Y18" s="84" t="str">
        <f t="shared" si="22"/>
        <v/>
      </c>
      <c r="Z18" s="84" t="str">
        <f t="shared" si="17"/>
        <v/>
      </c>
      <c r="AA18" s="84" t="str">
        <f t="shared" si="18"/>
        <v/>
      </c>
    </row>
    <row r="19" spans="1:27" x14ac:dyDescent="0.25">
      <c r="A19" s="81" t="s">
        <v>70</v>
      </c>
      <c r="B19" s="81" t="s">
        <v>71</v>
      </c>
      <c r="C19" s="86"/>
      <c r="D19" s="63"/>
      <c r="E19" s="88"/>
      <c r="F19" s="82"/>
      <c r="G19" s="82"/>
      <c r="I19" s="84" t="str">
        <f t="shared" si="0"/>
        <v/>
      </c>
      <c r="J19" s="84" t="str">
        <f t="shared" si="19"/>
        <v/>
      </c>
      <c r="K19" s="84" t="str">
        <f t="shared" si="2"/>
        <v/>
      </c>
      <c r="L19" s="84" t="str">
        <f t="shared" si="3"/>
        <v/>
      </c>
      <c r="M19" s="84" t="str">
        <f t="shared" si="20"/>
        <v/>
      </c>
      <c r="N19" s="84" t="str">
        <f t="shared" si="5"/>
        <v/>
      </c>
      <c r="O19" s="84" t="str">
        <f t="shared" si="6"/>
        <v/>
      </c>
      <c r="P19" s="84" t="str">
        <f t="shared" si="7"/>
        <v/>
      </c>
      <c r="Q19" s="84" t="str">
        <f t="shared" si="8"/>
        <v/>
      </c>
      <c r="R19" s="84" t="str">
        <f t="shared" si="9"/>
        <v/>
      </c>
      <c r="S19" s="84" t="str">
        <f t="shared" si="10"/>
        <v/>
      </c>
      <c r="T19" s="84" t="str">
        <f t="shared" si="21"/>
        <v/>
      </c>
      <c r="U19" s="84" t="str">
        <f t="shared" si="12"/>
        <v/>
      </c>
      <c r="V19" s="84" t="str">
        <f t="shared" si="13"/>
        <v/>
      </c>
      <c r="W19" s="84" t="str">
        <f t="shared" si="14"/>
        <v/>
      </c>
      <c r="X19" s="84" t="str">
        <f t="shared" si="15"/>
        <v/>
      </c>
      <c r="Y19" s="84" t="str">
        <f t="shared" si="22"/>
        <v/>
      </c>
      <c r="Z19" s="84" t="str">
        <f t="shared" si="17"/>
        <v/>
      </c>
      <c r="AA19" s="84" t="str">
        <f t="shared" si="18"/>
        <v/>
      </c>
    </row>
    <row r="20" spans="1:27" x14ac:dyDescent="0.25">
      <c r="A20" s="81" t="s">
        <v>70</v>
      </c>
      <c r="B20" s="81" t="s">
        <v>71</v>
      </c>
      <c r="C20" s="86"/>
      <c r="D20" s="63"/>
      <c r="E20" s="88"/>
      <c r="F20" s="63"/>
      <c r="G20" s="82"/>
      <c r="I20" s="84" t="str">
        <f t="shared" si="0"/>
        <v/>
      </c>
      <c r="J20" s="84" t="str">
        <f t="shared" si="19"/>
        <v/>
      </c>
      <c r="K20" s="84" t="str">
        <f t="shared" si="2"/>
        <v/>
      </c>
      <c r="L20" s="84" t="str">
        <f t="shared" si="3"/>
        <v/>
      </c>
      <c r="M20" s="84" t="str">
        <f t="shared" si="20"/>
        <v/>
      </c>
      <c r="N20" s="84" t="str">
        <f t="shared" si="5"/>
        <v/>
      </c>
      <c r="O20" s="84" t="str">
        <f t="shared" si="6"/>
        <v/>
      </c>
      <c r="P20" s="84" t="str">
        <f t="shared" si="7"/>
        <v/>
      </c>
      <c r="Q20" s="84" t="str">
        <f t="shared" si="8"/>
        <v/>
      </c>
      <c r="R20" s="84" t="str">
        <f t="shared" si="9"/>
        <v/>
      </c>
      <c r="S20" s="84" t="str">
        <f t="shared" si="10"/>
        <v/>
      </c>
      <c r="T20" s="84" t="str">
        <f t="shared" si="21"/>
        <v/>
      </c>
      <c r="U20" s="84" t="str">
        <f t="shared" si="12"/>
        <v/>
      </c>
      <c r="V20" s="84" t="str">
        <f t="shared" si="13"/>
        <v/>
      </c>
      <c r="W20" s="84" t="str">
        <f t="shared" si="14"/>
        <v/>
      </c>
      <c r="X20" s="84" t="str">
        <f t="shared" si="15"/>
        <v/>
      </c>
      <c r="Y20" s="84" t="str">
        <f t="shared" si="22"/>
        <v/>
      </c>
      <c r="Z20" s="84" t="str">
        <f t="shared" si="17"/>
        <v/>
      </c>
      <c r="AA20" s="84" t="str">
        <f t="shared" si="18"/>
        <v/>
      </c>
    </row>
    <row r="21" spans="1:27" x14ac:dyDescent="0.25">
      <c r="A21" s="81" t="s">
        <v>70</v>
      </c>
      <c r="B21" s="81" t="s">
        <v>71</v>
      </c>
      <c r="C21" s="86"/>
      <c r="D21" s="63"/>
      <c r="E21" s="88"/>
      <c r="F21" s="63"/>
      <c r="G21" s="82"/>
      <c r="I21" s="84" t="str">
        <f t="shared" si="0"/>
        <v/>
      </c>
      <c r="J21" s="84" t="str">
        <f t="shared" si="19"/>
        <v/>
      </c>
      <c r="K21" s="84" t="str">
        <f t="shared" si="2"/>
        <v/>
      </c>
      <c r="L21" s="84" t="str">
        <f t="shared" si="3"/>
        <v/>
      </c>
      <c r="M21" s="84" t="str">
        <f t="shared" si="20"/>
        <v/>
      </c>
      <c r="N21" s="84" t="str">
        <f t="shared" si="5"/>
        <v/>
      </c>
      <c r="O21" s="84" t="str">
        <f t="shared" si="6"/>
        <v/>
      </c>
      <c r="P21" s="84" t="str">
        <f t="shared" si="7"/>
        <v/>
      </c>
      <c r="Q21" s="84" t="str">
        <f t="shared" si="8"/>
        <v/>
      </c>
      <c r="R21" s="84" t="str">
        <f t="shared" si="9"/>
        <v/>
      </c>
      <c r="S21" s="84" t="str">
        <f t="shared" si="10"/>
        <v/>
      </c>
      <c r="T21" s="84" t="str">
        <f t="shared" si="21"/>
        <v/>
      </c>
      <c r="U21" s="84" t="str">
        <f t="shared" si="12"/>
        <v/>
      </c>
      <c r="V21" s="84" t="str">
        <f t="shared" si="13"/>
        <v/>
      </c>
      <c r="W21" s="84" t="str">
        <f t="shared" si="14"/>
        <v/>
      </c>
      <c r="X21" s="84" t="str">
        <f t="shared" si="15"/>
        <v/>
      </c>
      <c r="Y21" s="84" t="str">
        <f t="shared" si="22"/>
        <v/>
      </c>
      <c r="Z21" s="84" t="str">
        <f t="shared" si="17"/>
        <v/>
      </c>
      <c r="AA21" s="84" t="str">
        <f t="shared" si="18"/>
        <v/>
      </c>
    </row>
    <row r="22" spans="1:27" x14ac:dyDescent="0.25">
      <c r="A22" s="81"/>
      <c r="B22" s="81"/>
      <c r="C22" s="86"/>
      <c r="D22" s="63"/>
      <c r="E22" s="88"/>
      <c r="F22" s="63"/>
      <c r="G22" s="82"/>
      <c r="I22" s="84" t="str">
        <f t="shared" si="0"/>
        <v/>
      </c>
      <c r="J22" s="84"/>
      <c r="K22" s="84" t="str">
        <f t="shared" si="2"/>
        <v/>
      </c>
      <c r="L22" s="84" t="str">
        <f t="shared" si="3"/>
        <v/>
      </c>
      <c r="M22" s="84"/>
      <c r="N22" s="84" t="str">
        <f t="shared" si="5"/>
        <v/>
      </c>
      <c r="O22" s="84" t="str">
        <f t="shared" si="6"/>
        <v/>
      </c>
      <c r="P22" s="84" t="str">
        <f t="shared" si="7"/>
        <v/>
      </c>
      <c r="Q22" s="84" t="str">
        <f t="shared" si="8"/>
        <v/>
      </c>
      <c r="R22" s="84" t="str">
        <f t="shared" si="9"/>
        <v/>
      </c>
      <c r="S22" s="84" t="str">
        <f t="shared" si="10"/>
        <v/>
      </c>
      <c r="T22" s="84"/>
      <c r="U22" s="84" t="str">
        <f t="shared" si="12"/>
        <v/>
      </c>
      <c r="V22" s="84" t="str">
        <f t="shared" si="13"/>
        <v/>
      </c>
      <c r="W22" s="84" t="str">
        <f t="shared" si="14"/>
        <v/>
      </c>
      <c r="X22" s="84" t="str">
        <f t="shared" si="15"/>
        <v/>
      </c>
      <c r="Y22" s="84"/>
      <c r="Z22" s="84" t="str">
        <f t="shared" si="17"/>
        <v/>
      </c>
      <c r="AA22" s="84" t="str">
        <f t="shared" si="18"/>
        <v/>
      </c>
    </row>
    <row r="23" spans="1:27" x14ac:dyDescent="0.25">
      <c r="A23" s="81"/>
      <c r="B23" s="81"/>
      <c r="C23" s="86"/>
      <c r="D23" s="63"/>
      <c r="E23" s="88"/>
      <c r="F23" s="63"/>
      <c r="G23" s="82"/>
      <c r="I23" s="84" t="str">
        <f t="shared" si="0"/>
        <v/>
      </c>
      <c r="J23" s="84"/>
      <c r="K23" s="84" t="str">
        <f t="shared" si="2"/>
        <v/>
      </c>
      <c r="L23" s="84" t="str">
        <f t="shared" si="3"/>
        <v/>
      </c>
      <c r="M23" s="84"/>
      <c r="N23" s="84" t="str">
        <f t="shared" si="5"/>
        <v/>
      </c>
      <c r="O23" s="84" t="str">
        <f t="shared" si="6"/>
        <v/>
      </c>
      <c r="P23" s="84" t="str">
        <f t="shared" si="7"/>
        <v/>
      </c>
      <c r="Q23" s="84" t="str">
        <f t="shared" si="8"/>
        <v/>
      </c>
      <c r="R23" s="84" t="str">
        <f t="shared" si="9"/>
        <v/>
      </c>
      <c r="S23" s="84" t="str">
        <f t="shared" si="10"/>
        <v/>
      </c>
      <c r="T23" s="84"/>
      <c r="U23" s="84" t="str">
        <f t="shared" si="12"/>
        <v/>
      </c>
      <c r="V23" s="84" t="str">
        <f t="shared" si="13"/>
        <v/>
      </c>
      <c r="W23" s="84" t="str">
        <f t="shared" si="14"/>
        <v/>
      </c>
      <c r="X23" s="84" t="str">
        <f t="shared" si="15"/>
        <v/>
      </c>
      <c r="Y23" s="84"/>
      <c r="Z23" s="84" t="str">
        <f t="shared" si="17"/>
        <v/>
      </c>
      <c r="AA23" s="84" t="str">
        <f t="shared" si="18"/>
        <v/>
      </c>
    </row>
    <row r="24" spans="1:27" x14ac:dyDescent="0.25">
      <c r="A24" s="81"/>
      <c r="B24" s="81"/>
      <c r="C24" s="86"/>
      <c r="D24" s="63"/>
      <c r="E24" s="88"/>
      <c r="F24" s="63"/>
      <c r="G24" s="82"/>
      <c r="I24" s="84" t="str">
        <f t="shared" si="0"/>
        <v/>
      </c>
      <c r="J24" s="84"/>
      <c r="K24" s="84" t="str">
        <f t="shared" si="2"/>
        <v/>
      </c>
      <c r="L24" s="84" t="str">
        <f t="shared" si="3"/>
        <v/>
      </c>
      <c r="M24" s="84"/>
      <c r="N24" s="84" t="str">
        <f t="shared" si="5"/>
        <v/>
      </c>
      <c r="O24" s="84" t="str">
        <f t="shared" si="6"/>
        <v/>
      </c>
      <c r="P24" s="84" t="str">
        <f t="shared" si="7"/>
        <v/>
      </c>
      <c r="Q24" s="84" t="str">
        <f t="shared" si="8"/>
        <v/>
      </c>
      <c r="R24" s="84" t="str">
        <f t="shared" si="9"/>
        <v/>
      </c>
      <c r="S24" s="84" t="str">
        <f t="shared" si="10"/>
        <v/>
      </c>
      <c r="T24" s="84"/>
      <c r="U24" s="84" t="str">
        <f t="shared" si="12"/>
        <v/>
      </c>
      <c r="V24" s="84" t="str">
        <f t="shared" si="13"/>
        <v/>
      </c>
      <c r="W24" s="84" t="str">
        <f t="shared" si="14"/>
        <v/>
      </c>
      <c r="X24" s="84" t="str">
        <f t="shared" si="15"/>
        <v/>
      </c>
      <c r="Y24" s="84"/>
      <c r="Z24" s="84" t="str">
        <f t="shared" si="17"/>
        <v/>
      </c>
      <c r="AA24" s="84" t="str">
        <f t="shared" si="18"/>
        <v/>
      </c>
    </row>
    <row r="25" spans="1:27" x14ac:dyDescent="0.25">
      <c r="A25" s="81" t="s">
        <v>70</v>
      </c>
      <c r="B25" s="81" t="s">
        <v>71</v>
      </c>
      <c r="C25" s="86"/>
      <c r="D25" s="63"/>
      <c r="E25" s="88"/>
      <c r="F25" s="82"/>
      <c r="G25" s="82"/>
      <c r="I25" s="84" t="str">
        <f t="shared" si="0"/>
        <v/>
      </c>
      <c r="J25" s="84" t="str">
        <f>IF($D25&lt;&gt;($J$3),"",$G25)</f>
        <v/>
      </c>
      <c r="K25" s="84" t="str">
        <f t="shared" si="2"/>
        <v/>
      </c>
      <c r="L25" s="84" t="str">
        <f t="shared" si="3"/>
        <v/>
      </c>
      <c r="M25" s="84" t="str">
        <f>IF($D25&lt;&gt;($M$3),"",$G25)</f>
        <v/>
      </c>
      <c r="N25" s="84" t="str">
        <f t="shared" si="5"/>
        <v/>
      </c>
      <c r="O25" s="84" t="str">
        <f t="shared" si="6"/>
        <v/>
      </c>
      <c r="P25" s="84" t="str">
        <f t="shared" si="7"/>
        <v/>
      </c>
      <c r="Q25" s="84" t="str">
        <f t="shared" si="8"/>
        <v/>
      </c>
      <c r="R25" s="84" t="str">
        <f t="shared" si="9"/>
        <v/>
      </c>
      <c r="S25" s="84" t="str">
        <f t="shared" si="10"/>
        <v/>
      </c>
      <c r="T25" s="84" t="str">
        <f>IF($D25&lt;&gt;($T$3),"",$G25)</f>
        <v/>
      </c>
      <c r="U25" s="84" t="str">
        <f t="shared" si="12"/>
        <v/>
      </c>
      <c r="V25" s="84" t="str">
        <f t="shared" si="13"/>
        <v/>
      </c>
      <c r="W25" s="84" t="str">
        <f t="shared" si="14"/>
        <v/>
      </c>
      <c r="X25" s="84" t="str">
        <f t="shared" si="15"/>
        <v/>
      </c>
      <c r="Y25" s="84" t="str">
        <f>IF($D25&lt;&gt;($Y$3),"",$G25)</f>
        <v/>
      </c>
      <c r="Z25" s="84" t="str">
        <f t="shared" si="17"/>
        <v/>
      </c>
      <c r="AA25" s="84" t="str">
        <f t="shared" si="18"/>
        <v/>
      </c>
    </row>
    <row r="26" spans="1:27" x14ac:dyDescent="0.25">
      <c r="A26" s="81" t="s">
        <v>70</v>
      </c>
      <c r="B26" s="81" t="s">
        <v>71</v>
      </c>
      <c r="C26" s="86"/>
      <c r="D26" s="63"/>
      <c r="E26" s="88"/>
      <c r="F26" s="63"/>
      <c r="G26" s="82"/>
      <c r="I26" s="84" t="str">
        <f t="shared" si="0"/>
        <v/>
      </c>
      <c r="J26" s="84" t="str">
        <f>IF($D26&lt;&gt;($J$3),"",$G26)</f>
        <v/>
      </c>
      <c r="K26" s="84" t="str">
        <f t="shared" si="2"/>
        <v/>
      </c>
      <c r="L26" s="84" t="str">
        <f t="shared" si="3"/>
        <v/>
      </c>
      <c r="M26" s="84" t="str">
        <f>IF($D26&lt;&gt;($M$3),"",$G26)</f>
        <v/>
      </c>
      <c r="N26" s="84" t="str">
        <f t="shared" si="5"/>
        <v/>
      </c>
      <c r="O26" s="84" t="str">
        <f t="shared" si="6"/>
        <v/>
      </c>
      <c r="P26" s="84" t="str">
        <f t="shared" si="7"/>
        <v/>
      </c>
      <c r="Q26" s="84" t="str">
        <f t="shared" si="8"/>
        <v/>
      </c>
      <c r="R26" s="84" t="str">
        <f t="shared" si="9"/>
        <v/>
      </c>
      <c r="S26" s="84" t="str">
        <f t="shared" si="10"/>
        <v/>
      </c>
      <c r="T26" s="84" t="str">
        <f>IF($D26&lt;&gt;($T$3),"",$G26)</f>
        <v/>
      </c>
      <c r="U26" s="84" t="str">
        <f t="shared" si="12"/>
        <v/>
      </c>
      <c r="V26" s="84" t="str">
        <f t="shared" si="13"/>
        <v/>
      </c>
      <c r="W26" s="84" t="str">
        <f t="shared" si="14"/>
        <v/>
      </c>
      <c r="X26" s="84" t="str">
        <f t="shared" si="15"/>
        <v/>
      </c>
      <c r="Y26" s="84" t="str">
        <f>IF($D26&lt;&gt;($Y$3),"",$G26)</f>
        <v/>
      </c>
      <c r="Z26" s="84" t="str">
        <f t="shared" si="17"/>
        <v/>
      </c>
      <c r="AA26" s="84" t="str">
        <f t="shared" si="18"/>
        <v/>
      </c>
    </row>
    <row r="27" spans="1:27" x14ac:dyDescent="0.25">
      <c r="A27" s="81" t="s">
        <v>70</v>
      </c>
      <c r="B27" s="81" t="s">
        <v>71</v>
      </c>
      <c r="C27" s="86"/>
      <c r="D27" s="63"/>
      <c r="E27" s="88"/>
      <c r="F27" s="82"/>
      <c r="G27" s="82"/>
      <c r="I27" s="84" t="str">
        <f t="shared" si="0"/>
        <v/>
      </c>
      <c r="J27" s="84" t="str">
        <f>IF($D27&lt;&gt;($J$3),"",$G27)</f>
        <v/>
      </c>
      <c r="K27" s="84" t="str">
        <f t="shared" si="2"/>
        <v/>
      </c>
      <c r="L27" s="84" t="str">
        <f t="shared" si="3"/>
        <v/>
      </c>
      <c r="M27" s="84" t="str">
        <f>IF($D27&lt;&gt;($M$3),"",$G27)</f>
        <v/>
      </c>
      <c r="N27" s="84" t="str">
        <f t="shared" si="5"/>
        <v/>
      </c>
      <c r="O27" s="84" t="str">
        <f t="shared" si="6"/>
        <v/>
      </c>
      <c r="P27" s="84" t="str">
        <f t="shared" si="7"/>
        <v/>
      </c>
      <c r="Q27" s="84" t="str">
        <f t="shared" si="8"/>
        <v/>
      </c>
      <c r="R27" s="84" t="str">
        <f t="shared" si="9"/>
        <v/>
      </c>
      <c r="S27" s="84" t="str">
        <f t="shared" si="10"/>
        <v/>
      </c>
      <c r="T27" s="84" t="str">
        <f>IF($D27&lt;&gt;($T$3),"",$G27)</f>
        <v/>
      </c>
      <c r="U27" s="84" t="str">
        <f t="shared" si="12"/>
        <v/>
      </c>
      <c r="V27" s="84" t="str">
        <f t="shared" si="13"/>
        <v/>
      </c>
      <c r="W27" s="84" t="str">
        <f t="shared" si="14"/>
        <v/>
      </c>
      <c r="X27" s="84" t="str">
        <f t="shared" si="15"/>
        <v/>
      </c>
      <c r="Y27" s="84" t="str">
        <f>IF($D27&lt;&gt;($Y$3),"",$G27)</f>
        <v/>
      </c>
      <c r="Z27" s="84" t="str">
        <f t="shared" si="17"/>
        <v/>
      </c>
      <c r="AA27" s="84" t="str">
        <f t="shared" si="18"/>
        <v/>
      </c>
    </row>
    <row r="28" spans="1:27" x14ac:dyDescent="0.25">
      <c r="A28" s="81" t="s">
        <v>70</v>
      </c>
      <c r="B28" s="81" t="s">
        <v>71</v>
      </c>
      <c r="C28" s="86"/>
      <c r="D28" s="63"/>
      <c r="E28" s="88"/>
      <c r="F28" s="63"/>
      <c r="G28" s="82"/>
      <c r="I28" s="84" t="str">
        <f t="shared" si="0"/>
        <v/>
      </c>
      <c r="J28" s="84" t="str">
        <f>IF($D28&lt;&gt;($J$3),"",$G28)</f>
        <v/>
      </c>
      <c r="K28" s="84" t="str">
        <f t="shared" si="2"/>
        <v/>
      </c>
      <c r="L28" s="84" t="str">
        <f t="shared" si="3"/>
        <v/>
      </c>
      <c r="M28" s="84" t="str">
        <f>IF($D28&lt;&gt;($M$3),"",$G28)</f>
        <v/>
      </c>
      <c r="N28" s="84" t="str">
        <f t="shared" si="5"/>
        <v/>
      </c>
      <c r="O28" s="84" t="str">
        <f t="shared" si="6"/>
        <v/>
      </c>
      <c r="P28" s="84" t="str">
        <f t="shared" si="7"/>
        <v/>
      </c>
      <c r="Q28" s="84" t="str">
        <f t="shared" si="8"/>
        <v/>
      </c>
      <c r="R28" s="84" t="str">
        <f t="shared" si="9"/>
        <v/>
      </c>
      <c r="S28" s="84" t="str">
        <f t="shared" si="10"/>
        <v/>
      </c>
      <c r="T28" s="84" t="str">
        <f>IF($D28&lt;&gt;($T$3),"",$G28)</f>
        <v/>
      </c>
      <c r="U28" s="84" t="str">
        <f t="shared" si="12"/>
        <v/>
      </c>
      <c r="V28" s="84" t="str">
        <f t="shared" si="13"/>
        <v/>
      </c>
      <c r="W28" s="84" t="str">
        <f t="shared" si="14"/>
        <v/>
      </c>
      <c r="X28" s="84" t="str">
        <f t="shared" si="15"/>
        <v/>
      </c>
      <c r="Y28" s="84" t="str">
        <f>IF($D28&lt;&gt;($Y$3),"",$G28)</f>
        <v/>
      </c>
      <c r="Z28" s="84" t="str">
        <f t="shared" si="17"/>
        <v/>
      </c>
      <c r="AA28" s="84" t="str">
        <f t="shared" si="18"/>
        <v/>
      </c>
    </row>
    <row r="29" spans="1:27" x14ac:dyDescent="0.25"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H30" s="91" t="s">
        <v>73</v>
      </c>
      <c r="I30" s="92">
        <f t="shared" ref="I30:AA30" si="23">SUM(I4:I28)</f>
        <v>0</v>
      </c>
      <c r="J30" s="92">
        <f t="shared" si="23"/>
        <v>0</v>
      </c>
      <c r="K30" s="92">
        <f t="shared" si="23"/>
        <v>0</v>
      </c>
      <c r="L30" s="92">
        <f t="shared" si="23"/>
        <v>0</v>
      </c>
      <c r="M30" s="92">
        <f t="shared" si="23"/>
        <v>0</v>
      </c>
      <c r="N30" s="92">
        <f t="shared" si="23"/>
        <v>0</v>
      </c>
      <c r="O30" s="92">
        <f t="shared" si="23"/>
        <v>0</v>
      </c>
      <c r="P30" s="92">
        <f t="shared" si="23"/>
        <v>0</v>
      </c>
      <c r="Q30" s="92">
        <f t="shared" si="23"/>
        <v>0</v>
      </c>
      <c r="R30" s="92">
        <f t="shared" si="23"/>
        <v>0</v>
      </c>
      <c r="S30" s="92">
        <f t="shared" si="23"/>
        <v>0</v>
      </c>
      <c r="T30" s="92">
        <f t="shared" si="23"/>
        <v>0</v>
      </c>
      <c r="U30" s="92">
        <f t="shared" si="23"/>
        <v>0</v>
      </c>
      <c r="V30" s="92">
        <f t="shared" si="23"/>
        <v>0</v>
      </c>
      <c r="W30" s="92">
        <f t="shared" si="23"/>
        <v>0</v>
      </c>
      <c r="X30" s="92">
        <f t="shared" si="23"/>
        <v>0</v>
      </c>
      <c r="Y30" s="92">
        <f t="shared" si="23"/>
        <v>0</v>
      </c>
      <c r="Z30" s="92">
        <f t="shared" si="23"/>
        <v>0</v>
      </c>
      <c r="AA30" s="92">
        <f t="shared" si="23"/>
        <v>0</v>
      </c>
    </row>
  </sheetData>
  <sheetProtection selectLockedCells="1" selectUnlockedCells="1"/>
  <mergeCells count="2">
    <mergeCell ref="A1:G1"/>
    <mergeCell ref="A2:G2"/>
  </mergeCells>
  <pageMargins left="0.78749999999999998" right="0.78749999999999998" top="0.98472222222222228" bottom="0.98472222222222228" header="0.49236111111111114" footer="0.49236111111111114"/>
  <pageSetup paperSize="9" scale="40" firstPageNumber="0" orientation="landscape" horizontalDpi="300" verticalDpi="300" r:id="rId1"/>
  <headerFooter alignWithMargins="0">
    <oddHeader>&amp;LFSGT&amp;CCHALLENGE GUIMIER ADULTES
1er tour&amp;RParis 19 novembre 2011</oddHeader>
    <oddFooter>&amp;CPage &amp;P de &amp;N</oddFooter>
  </headerFooter>
  <colBreaks count="1" manualBreakCount="1">
    <brk id="2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A1:IK24"/>
  <sheetViews>
    <sheetView showZeros="0" view="pageBreakPreview" zoomScaleNormal="90" zoomScaleSheetLayoutView="100" workbookViewId="0">
      <pane xSplit="2" ySplit="3" topLeftCell="E4" activePane="bottomRight" state="frozen"/>
      <selection pane="topRight" activeCell="C1" sqref="C1"/>
      <selection pane="bottomLeft" activeCell="A28" sqref="A28"/>
      <selection pane="bottomRight" activeCell="AE5" sqref="AE5"/>
    </sheetView>
  </sheetViews>
  <sheetFormatPr baseColWidth="10" defaultRowHeight="15.75" x14ac:dyDescent="0.25"/>
  <cols>
    <col min="1" max="1" width="21.5" style="93" customWidth="1"/>
    <col min="2" max="2" width="5.125" style="93" customWidth="1"/>
    <col min="3" max="3" width="5.625" style="94" hidden="1" customWidth="1"/>
    <col min="4" max="4" width="5.625" style="93" hidden="1" customWidth="1"/>
    <col min="5" max="5" width="11.375" style="94" customWidth="1"/>
    <col min="6" max="12" width="5.5" style="93" hidden="1" customWidth="1"/>
    <col min="13" max="13" width="5.5" style="94" hidden="1" customWidth="1"/>
    <col min="14" max="14" width="5.5" style="93" hidden="1" customWidth="1"/>
    <col min="15" max="15" width="5.5" style="94" hidden="1" customWidth="1"/>
    <col min="16" max="18" width="5.5" style="93" hidden="1" customWidth="1"/>
    <col min="19" max="19" width="11.375" style="93" customWidth="1"/>
    <col min="20" max="20" width="5.5" style="93" hidden="1" customWidth="1"/>
    <col min="21" max="21" width="5.5" style="95" hidden="1" customWidth="1"/>
    <col min="22" max="28" width="5.5" style="93" hidden="1" customWidth="1"/>
    <col min="29" max="29" width="5.5" style="95" hidden="1" customWidth="1"/>
    <col min="30" max="30" width="5.5" style="93" hidden="1" customWidth="1"/>
    <col min="31" max="31" width="11.375" style="96" customWidth="1"/>
    <col min="32" max="32" width="5.5" style="93" hidden="1" customWidth="1"/>
    <col min="33" max="33" width="5.5" style="96" hidden="1" customWidth="1"/>
    <col min="34" max="34" width="5.5" style="93" hidden="1" customWidth="1"/>
    <col min="35" max="35" width="11.375" style="93" customWidth="1"/>
    <col min="36" max="36" width="5.5" style="93" hidden="1" customWidth="1"/>
    <col min="37" max="37" width="5.5" style="96" hidden="1" customWidth="1"/>
    <col min="38" max="38" width="5.5" style="93" hidden="1" customWidth="1"/>
    <col min="39" max="39" width="11.375" style="96" customWidth="1"/>
    <col min="40" max="40" width="5.5" style="93" hidden="1" customWidth="1"/>
    <col min="41" max="41" width="11.375" style="96" customWidth="1"/>
    <col min="42" max="42" width="5.5" style="93" hidden="1" customWidth="1"/>
    <col min="43" max="43" width="11.375" style="96" customWidth="1"/>
    <col min="44" max="44" width="6.125" style="93" hidden="1" customWidth="1"/>
    <col min="45" max="45" width="11" style="96" hidden="1" customWidth="1"/>
    <col min="46" max="46" width="11" style="93" hidden="1" customWidth="1"/>
    <col min="47" max="47" width="7.75" style="97" customWidth="1"/>
    <col min="48" max="49" width="5.625" style="93" hidden="1" customWidth="1"/>
    <col min="50" max="50" width="13.875" style="98" hidden="1" customWidth="1"/>
    <col min="51" max="52" width="4.875" style="8" hidden="1" customWidth="1"/>
    <col min="53" max="53" width="4.5" style="8" hidden="1" customWidth="1"/>
    <col min="54" max="54" width="4.875" style="8" hidden="1" customWidth="1"/>
    <col min="55" max="55" width="3" style="8" hidden="1" customWidth="1"/>
    <col min="56" max="56" width="4.125" style="8" hidden="1" customWidth="1"/>
    <col min="57" max="57" width="5.125" style="8" hidden="1" customWidth="1"/>
    <col min="58" max="58" width="5.25" style="8" hidden="1" customWidth="1"/>
    <col min="59" max="59" width="3.875" style="8" hidden="1" customWidth="1"/>
    <col min="60" max="60" width="3.375" style="8" hidden="1" customWidth="1"/>
    <col min="61" max="61" width="5.125" style="8" hidden="1" customWidth="1"/>
    <col min="62" max="62" width="3.125" style="8" hidden="1" customWidth="1"/>
    <col min="63" max="63" width="4.5" style="8" hidden="1" customWidth="1"/>
    <col min="64" max="64" width="4.375" style="8" hidden="1" customWidth="1"/>
    <col min="65" max="65" width="3.5" style="8" hidden="1" customWidth="1"/>
    <col min="66" max="66" width="4.875" style="8" hidden="1" customWidth="1"/>
    <col min="67" max="67" width="3" style="8" hidden="1" customWidth="1"/>
    <col min="68" max="68" width="5" style="8" hidden="1" customWidth="1"/>
    <col min="69" max="69" width="4.625" style="8" hidden="1" customWidth="1"/>
    <col min="70" max="16384" width="11" style="98"/>
  </cols>
  <sheetData>
    <row r="1" spans="1:245" s="100" customFormat="1" ht="27" x14ac:dyDescent="0.25">
      <c r="A1" s="424" t="s">
        <v>74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4"/>
      <c r="AH1" s="424"/>
      <c r="AI1" s="424"/>
      <c r="AJ1" s="424"/>
      <c r="AK1" s="424"/>
      <c r="AL1" s="424"/>
      <c r="AM1" s="424"/>
      <c r="AN1" s="424"/>
      <c r="AO1" s="424"/>
      <c r="AP1" s="424"/>
      <c r="AQ1" s="424"/>
      <c r="AR1" s="424"/>
      <c r="AS1" s="424"/>
      <c r="AT1" s="424"/>
      <c r="AU1" s="424"/>
      <c r="AV1" s="424"/>
      <c r="AW1" s="424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FO1" s="98"/>
      <c r="FP1" s="98"/>
      <c r="FQ1" s="98"/>
      <c r="FR1" s="98"/>
      <c r="FS1" s="98"/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  <c r="HC1" s="98"/>
      <c r="HD1" s="98"/>
      <c r="HE1" s="98"/>
      <c r="HF1" s="98"/>
      <c r="HG1" s="98"/>
      <c r="HH1" s="98"/>
      <c r="HI1" s="98"/>
      <c r="HJ1" s="98"/>
      <c r="HK1" s="98"/>
      <c r="HL1" s="98"/>
      <c r="HM1" s="98"/>
      <c r="HN1" s="98"/>
      <c r="HO1" s="98"/>
      <c r="HP1" s="98"/>
      <c r="HQ1" s="98"/>
      <c r="HR1" s="98"/>
      <c r="HS1" s="98"/>
      <c r="HT1" s="98"/>
      <c r="HU1" s="98"/>
      <c r="HV1" s="98"/>
      <c r="HW1" s="98"/>
      <c r="HX1" s="98"/>
      <c r="HY1" s="98"/>
      <c r="HZ1" s="98"/>
      <c r="IA1" s="98"/>
      <c r="IB1" s="98"/>
      <c r="IC1" s="98"/>
      <c r="ID1" s="98"/>
      <c r="IE1" s="98"/>
      <c r="IF1" s="98"/>
      <c r="IG1" s="98"/>
      <c r="IH1" s="98"/>
      <c r="II1" s="98"/>
      <c r="IJ1" s="98"/>
      <c r="IK1" s="98"/>
    </row>
    <row r="2" spans="1:245" s="103" customFormat="1" ht="12.75" x14ac:dyDescent="0.2">
      <c r="A2" s="425" t="s">
        <v>75</v>
      </c>
      <c r="B2" s="426" t="s">
        <v>56</v>
      </c>
      <c r="C2" s="427" t="s">
        <v>76</v>
      </c>
      <c r="D2" s="427"/>
      <c r="E2" s="427" t="s">
        <v>77</v>
      </c>
      <c r="F2" s="427"/>
      <c r="G2" s="428" t="s">
        <v>78</v>
      </c>
      <c r="H2" s="428"/>
      <c r="I2" s="429" t="s">
        <v>79</v>
      </c>
      <c r="J2" s="429"/>
      <c r="K2" s="427" t="s">
        <v>80</v>
      </c>
      <c r="L2" s="427"/>
      <c r="M2" s="427" t="s">
        <v>81</v>
      </c>
      <c r="N2" s="427"/>
      <c r="O2" s="427" t="s">
        <v>82</v>
      </c>
      <c r="P2" s="427"/>
      <c r="Q2" s="430" t="s">
        <v>83</v>
      </c>
      <c r="R2" s="430"/>
      <c r="S2" s="428" t="s">
        <v>84</v>
      </c>
      <c r="T2" s="428"/>
      <c r="U2" s="431" t="s">
        <v>85</v>
      </c>
      <c r="V2" s="431"/>
      <c r="W2" s="432" t="s">
        <v>86</v>
      </c>
      <c r="X2" s="432"/>
      <c r="Y2" s="432" t="s">
        <v>87</v>
      </c>
      <c r="Z2" s="432"/>
      <c r="AA2" s="432" t="s">
        <v>88</v>
      </c>
      <c r="AB2" s="432"/>
      <c r="AC2" s="427" t="s">
        <v>89</v>
      </c>
      <c r="AD2" s="427"/>
      <c r="AE2" s="433" t="s">
        <v>90</v>
      </c>
      <c r="AF2" s="433"/>
      <c r="AG2" s="427" t="s">
        <v>91</v>
      </c>
      <c r="AH2" s="427"/>
      <c r="AI2" s="433" t="s">
        <v>92</v>
      </c>
      <c r="AJ2" s="433"/>
      <c r="AK2" s="427" t="s">
        <v>93</v>
      </c>
      <c r="AL2" s="427"/>
      <c r="AM2" s="430" t="s">
        <v>94</v>
      </c>
      <c r="AN2" s="430"/>
      <c r="AO2" s="428" t="s">
        <v>95</v>
      </c>
      <c r="AP2" s="428"/>
      <c r="AQ2" s="433" t="s">
        <v>96</v>
      </c>
      <c r="AR2" s="433"/>
      <c r="AS2" s="434" t="s">
        <v>97</v>
      </c>
      <c r="AT2" s="434"/>
      <c r="AU2" s="102" t="s">
        <v>98</v>
      </c>
      <c r="AV2" s="435" t="s">
        <v>33</v>
      </c>
      <c r="AW2" s="436" t="s">
        <v>58</v>
      </c>
      <c r="AY2" s="104" t="str">
        <f>POINTS!B3</f>
        <v>ABDO</v>
      </c>
      <c r="AZ2" s="105" t="str">
        <f>POINTS!C3</f>
        <v>MASC</v>
      </c>
      <c r="BA2" s="105" t="str">
        <f>POINTS!D3</f>
        <v>ASGB</v>
      </c>
      <c r="BB2" s="105" t="str">
        <f>POINTS!E3</f>
        <v>BMSA</v>
      </c>
      <c r="BC2" s="105" t="s">
        <v>60</v>
      </c>
      <c r="BD2" s="105" t="str">
        <f>POINTS!G3</f>
        <v>CMA</v>
      </c>
      <c r="BE2" s="105" t="str">
        <f>POINTS!H3</f>
        <v>ACMA</v>
      </c>
      <c r="BF2" s="105" t="str">
        <f>POINTS!I3</f>
        <v>COMA</v>
      </c>
      <c r="BG2" s="105" t="str">
        <f>POINTS!J3</f>
        <v>CSB</v>
      </c>
      <c r="BH2" s="105" t="str">
        <f>POINTS!K3</f>
        <v>ESV</v>
      </c>
      <c r="BI2" s="105" t="str">
        <f>POINTS!L3</f>
        <v>ESCXV</v>
      </c>
      <c r="BJ2" s="105" t="str">
        <f>POINTS!M3</f>
        <v>ESS</v>
      </c>
      <c r="BK2" s="105" t="str">
        <f>POINTS!N3</f>
        <v>NLSA</v>
      </c>
      <c r="BL2" s="105" t="str">
        <f>POINTS!O3</f>
        <v>SDUS</v>
      </c>
      <c r="BM2" s="105" t="str">
        <f>POINTS!P3</f>
        <v>TAC</v>
      </c>
      <c r="BN2" s="105" t="str">
        <f>POINTS!Q3</f>
        <v>MASC</v>
      </c>
      <c r="BO2" s="106" t="str">
        <f>POINTS!R3</f>
        <v>USI</v>
      </c>
      <c r="BP2" s="107" t="str">
        <f>POINTS!S3</f>
        <v>USMA</v>
      </c>
      <c r="BQ2" s="108" t="s">
        <v>99</v>
      </c>
      <c r="BR2" s="109"/>
      <c r="BS2" s="109"/>
    </row>
    <row r="3" spans="1:245" s="103" customFormat="1" ht="13.5" thickBot="1" x14ac:dyDescent="0.25">
      <c r="A3" s="425"/>
      <c r="B3" s="426"/>
      <c r="C3" s="110" t="s">
        <v>100</v>
      </c>
      <c r="D3" s="111" t="s">
        <v>73</v>
      </c>
      <c r="E3" s="110" t="s">
        <v>100</v>
      </c>
      <c r="F3" s="111" t="s">
        <v>73</v>
      </c>
      <c r="G3" s="112" t="s">
        <v>100</v>
      </c>
      <c r="H3" s="113" t="s">
        <v>73</v>
      </c>
      <c r="I3" s="114" t="s">
        <v>100</v>
      </c>
      <c r="J3" s="111" t="s">
        <v>73</v>
      </c>
      <c r="K3" s="110" t="s">
        <v>100</v>
      </c>
      <c r="L3" s="111" t="s">
        <v>73</v>
      </c>
      <c r="M3" s="110" t="s">
        <v>100</v>
      </c>
      <c r="N3" s="111" t="s">
        <v>73</v>
      </c>
      <c r="O3" s="110" t="s">
        <v>100</v>
      </c>
      <c r="P3" s="111" t="s">
        <v>73</v>
      </c>
      <c r="Q3" s="115" t="s">
        <v>100</v>
      </c>
      <c r="R3" s="111" t="s">
        <v>73</v>
      </c>
      <c r="S3" s="115" t="s">
        <v>100</v>
      </c>
      <c r="T3" s="113" t="s">
        <v>73</v>
      </c>
      <c r="U3" s="116" t="s">
        <v>100</v>
      </c>
      <c r="V3" s="117" t="s">
        <v>73</v>
      </c>
      <c r="W3" s="117" t="s">
        <v>100</v>
      </c>
      <c r="X3" s="117" t="s">
        <v>73</v>
      </c>
      <c r="Y3" s="117" t="s">
        <v>100</v>
      </c>
      <c r="Z3" s="117" t="s">
        <v>73</v>
      </c>
      <c r="AA3" s="117" t="s">
        <v>100</v>
      </c>
      <c r="AB3" s="117" t="s">
        <v>73</v>
      </c>
      <c r="AC3" s="118" t="s">
        <v>100</v>
      </c>
      <c r="AD3" s="111" t="s">
        <v>73</v>
      </c>
      <c r="AE3" s="119" t="s">
        <v>100</v>
      </c>
      <c r="AF3" s="117" t="s">
        <v>73</v>
      </c>
      <c r="AG3" s="120" t="s">
        <v>100</v>
      </c>
      <c r="AH3" s="111" t="s">
        <v>73</v>
      </c>
      <c r="AI3" s="115" t="s">
        <v>100</v>
      </c>
      <c r="AJ3" s="117" t="s">
        <v>73</v>
      </c>
      <c r="AK3" s="120" t="s">
        <v>100</v>
      </c>
      <c r="AL3" s="111" t="s">
        <v>73</v>
      </c>
      <c r="AM3" s="119" t="s">
        <v>100</v>
      </c>
      <c r="AN3" s="111" t="s">
        <v>73</v>
      </c>
      <c r="AO3" s="119" t="s">
        <v>100</v>
      </c>
      <c r="AP3" s="113" t="s">
        <v>73</v>
      </c>
      <c r="AQ3" s="119" t="s">
        <v>100</v>
      </c>
      <c r="AR3" s="117" t="s">
        <v>73</v>
      </c>
      <c r="AS3" s="120" t="s">
        <v>100</v>
      </c>
      <c r="AT3" s="111" t="s">
        <v>73</v>
      </c>
      <c r="AU3" s="121" t="s">
        <v>101</v>
      </c>
      <c r="AV3" s="435"/>
      <c r="AW3" s="436"/>
      <c r="AY3" s="122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4"/>
      <c r="BP3" s="125"/>
      <c r="BQ3" s="125"/>
    </row>
    <row r="4" spans="1:245" s="103" customFormat="1" ht="12.75" x14ac:dyDescent="0.2">
      <c r="A4" s="126" t="s">
        <v>102</v>
      </c>
      <c r="B4" s="127" t="s">
        <v>22</v>
      </c>
      <c r="C4" s="128"/>
      <c r="D4" s="129" t="str">
        <f t="shared" ref="D4:D14" si="0">IF(ISBLANK(C4),"",VLOOKUP(C4,MF_60_m,2))</f>
        <v/>
      </c>
      <c r="E4" s="400"/>
      <c r="F4" s="129" t="str">
        <f>IF(ISBLANK(E4),"",VLOOKUP(E4,MF_80_m,2))</f>
        <v/>
      </c>
      <c r="G4" s="128"/>
      <c r="H4" s="129" t="str">
        <f t="shared" ref="H4:H14" si="1">IF(ISBLANK(G4),"",VLOOKUP(G4,MF_150_m,2))</f>
        <v/>
      </c>
      <c r="I4" s="128"/>
      <c r="J4" s="129"/>
      <c r="K4" s="129"/>
      <c r="L4" s="131" t="str">
        <f t="shared" ref="L4:L9" si="2">IF(ISBLANK(K4),"",VLOOKUP(K4,MF_50_m_H_,2))</f>
        <v/>
      </c>
      <c r="M4" s="132"/>
      <c r="N4" s="131" t="str">
        <f t="shared" ref="N4:N9" si="3">IF(ISBLANK(M4),"",VLOOKUP(M4,MF_60_m_H_,2))</f>
        <v/>
      </c>
      <c r="O4" s="133"/>
      <c r="P4" s="129"/>
      <c r="Q4" s="134"/>
      <c r="R4" s="129"/>
      <c r="S4" s="399"/>
      <c r="T4" s="129" t="str">
        <f t="shared" ref="T4:T19" si="4">IF(ISBLANK(S4),"",VLOOKUP(S4,MF_1000_m,2))</f>
        <v/>
      </c>
      <c r="U4" s="135"/>
      <c r="V4" s="129"/>
      <c r="W4" s="129"/>
      <c r="X4" s="129"/>
      <c r="Y4" s="136"/>
      <c r="Z4" s="129"/>
      <c r="AA4" s="129"/>
      <c r="AB4" s="129"/>
      <c r="AC4" s="135"/>
      <c r="AD4" s="129"/>
      <c r="AE4" s="137">
        <v>499</v>
      </c>
      <c r="AF4" s="129">
        <f t="shared" ref="AF4:AF19" si="5">IF(ISBLANK(AE4),"",VLOOKUP(AE4,MF_LONGUEUR,2))</f>
        <v>22</v>
      </c>
      <c r="AG4" s="137"/>
      <c r="AH4" s="129"/>
      <c r="AI4" s="137"/>
      <c r="AJ4" s="129"/>
      <c r="AK4" s="137"/>
      <c r="AL4" s="131" t="str">
        <f t="shared" ref="AL4:AL8" si="6">IF(ISBLANK(AK4),"",VLOOKUP(AK4,MF_PERCHE,2))</f>
        <v/>
      </c>
      <c r="AM4" s="137"/>
      <c r="AN4" s="129" t="str">
        <f t="shared" ref="AN4:AN15" si="7">IF(ISBLANK(AM4),"",VLOOKUP(AM4,MF_POIDS,2))</f>
        <v/>
      </c>
      <c r="AO4" s="137">
        <v>1470</v>
      </c>
      <c r="AP4" s="129">
        <f t="shared" ref="AP4:AP15" si="8">IF(ISBLANK(AO4),"",VLOOKUP(AO4,MF_DISQUE,2))</f>
        <v>9</v>
      </c>
      <c r="AQ4" s="137"/>
      <c r="AR4" s="129" t="str">
        <f t="shared" ref="AR4:AR15" si="9">IF(ISBLANK(AQ4),"",VLOOKUP(AQ4,MF_JAVELOT,2))</f>
        <v/>
      </c>
      <c r="AS4" s="137"/>
      <c r="AT4" s="129"/>
      <c r="AU4" s="138">
        <f>IF(ISBLANK(B4),"",COUNTA(AS4,AQ4,AO4,AM4,AK4,AI4,AG4,AE4,AC4,AA4,Y4,W4,U4,S4,Q4,O4,M4,K4,I4,G4,E4,C4))</f>
        <v>2</v>
      </c>
      <c r="AV4" s="129">
        <f t="shared" ref="AV4:AV14" si="10">SUM(AT4,AR4,AP4,AN4,AL4,AJ4,AH4,AF4,AD4,AB4,Z4,X4,V4,T4,R4,P4,N4,L4,J4,H4,F4,D4)</f>
        <v>31</v>
      </c>
      <c r="AW4" s="139"/>
      <c r="AY4" s="140" t="str">
        <f t="shared" ref="AY4:AY7" si="11">IF(B4&lt;&gt;($AY$2),"",AV4)</f>
        <v/>
      </c>
      <c r="AZ4" s="131" t="str">
        <f t="shared" ref="AZ4:AZ7" si="12">IF(B4&lt;&gt;($AZ$2),"",AV4)</f>
        <v/>
      </c>
      <c r="BA4" s="131" t="str">
        <f t="shared" ref="BA4:BA7" si="13">IF(B4&lt;&gt;($BA$2),"",AV4)</f>
        <v/>
      </c>
      <c r="BB4" s="131" t="str">
        <f t="shared" ref="BB4:BB7" si="14">IF(B4&lt;&gt;($BB$2),"",AV4)</f>
        <v/>
      </c>
      <c r="BC4" s="131" t="str">
        <f t="shared" ref="BC4:BC7" si="15">IF(B4&lt;&gt;($BC$2),"",AV4)</f>
        <v/>
      </c>
      <c r="BD4" s="131" t="str">
        <f t="shared" ref="BD4:BD7" si="16">IF(B4&lt;&gt;($BD$2),"",AV4)</f>
        <v/>
      </c>
      <c r="BE4" s="131" t="str">
        <f t="shared" ref="BE4:BE7" si="17">IF(B4&lt;&gt;($BE$2),"",AV4)</f>
        <v/>
      </c>
      <c r="BF4" s="131" t="str">
        <f t="shared" ref="BF4:BF7" si="18">IF(B4&lt;&gt;($BF$2),"",AV4)</f>
        <v/>
      </c>
      <c r="BG4" s="131" t="str">
        <f t="shared" ref="BG4:BG7" si="19">IF(B4&lt;&gt;($BG$2),"",AV4)</f>
        <v/>
      </c>
      <c r="BH4" s="131" t="str">
        <f t="shared" ref="BH4:BH7" si="20">IF(B4&lt;&gt;($BH$2),"",AV4)</f>
        <v/>
      </c>
      <c r="BI4" s="131" t="str">
        <f t="shared" ref="BI4:BI7" si="21">IF(B4&lt;&gt;($BI$2),"",AV4)</f>
        <v/>
      </c>
      <c r="BJ4" s="131" t="str">
        <f t="shared" ref="BJ4:BJ7" si="22">IF(B4&lt;&gt;($BJ$2),"",AV4)</f>
        <v/>
      </c>
      <c r="BK4" s="131" t="str">
        <f t="shared" ref="BK4:BK7" si="23">IF(B4&lt;&gt;($BK$2),"",AV4)</f>
        <v/>
      </c>
      <c r="BL4" s="131">
        <f t="shared" ref="BL4:BL7" si="24">IF(B4&lt;&gt;($BL$2),"",AV4)</f>
        <v>31</v>
      </c>
      <c r="BM4" s="131" t="str">
        <f t="shared" ref="BM4:BM7" si="25">IF(B4&lt;&gt;($BM$2),"",AV4)</f>
        <v/>
      </c>
      <c r="BN4" s="131" t="str">
        <f t="shared" ref="BN4:BN7" si="26">IF(B4&lt;&gt;($BN$2),"",AV4)</f>
        <v/>
      </c>
      <c r="BO4" s="131" t="str">
        <f t="shared" ref="BO4:BO7" si="27">IF(B4&lt;&gt;($BO$2),"",AV4)</f>
        <v/>
      </c>
      <c r="BP4" s="131" t="str">
        <f t="shared" ref="BP4:BP7" si="28">IF(B4&lt;&gt;($BP$2),"",AV4)</f>
        <v/>
      </c>
      <c r="BQ4" s="141" t="str">
        <f t="shared" ref="BQ4:BQ7" si="29">IF(B4&lt;&gt;($BQ$2),"",AV4)</f>
        <v/>
      </c>
    </row>
    <row r="5" spans="1:245" s="103" customFormat="1" ht="12.75" x14ac:dyDescent="0.2">
      <c r="A5" s="126" t="s">
        <v>103</v>
      </c>
      <c r="B5" s="127" t="s">
        <v>22</v>
      </c>
      <c r="C5" s="128"/>
      <c r="D5" s="129" t="str">
        <f t="shared" si="0"/>
        <v/>
      </c>
      <c r="E5" s="400">
        <v>1175</v>
      </c>
      <c r="F5" s="129">
        <f>IF(ISBLANK(E5),"",VLOOKUP(E5,MF_80_m,2))</f>
        <v>1</v>
      </c>
      <c r="G5" s="128"/>
      <c r="H5" s="129" t="str">
        <f t="shared" si="1"/>
        <v/>
      </c>
      <c r="I5" s="128"/>
      <c r="J5" s="129"/>
      <c r="K5" s="129"/>
      <c r="L5" s="131" t="str">
        <f t="shared" si="2"/>
        <v/>
      </c>
      <c r="M5" s="132"/>
      <c r="N5" s="131" t="str">
        <f t="shared" si="3"/>
        <v/>
      </c>
      <c r="O5" s="133"/>
      <c r="P5" s="129"/>
      <c r="Q5" s="134"/>
      <c r="R5" s="129"/>
      <c r="S5" s="399"/>
      <c r="T5" s="129" t="str">
        <f t="shared" si="4"/>
        <v/>
      </c>
      <c r="U5" s="135"/>
      <c r="V5" s="129"/>
      <c r="W5" s="129"/>
      <c r="X5" s="129"/>
      <c r="Y5" s="136"/>
      <c r="Z5" s="129"/>
      <c r="AA5" s="129"/>
      <c r="AB5" s="129"/>
      <c r="AC5" s="135"/>
      <c r="AD5" s="129"/>
      <c r="AE5" s="137"/>
      <c r="AF5" s="129" t="str">
        <f t="shared" si="5"/>
        <v/>
      </c>
      <c r="AG5" s="137"/>
      <c r="AH5" s="129"/>
      <c r="AI5" s="137"/>
      <c r="AJ5" s="129"/>
      <c r="AK5" s="137"/>
      <c r="AL5" s="131" t="str">
        <f t="shared" si="6"/>
        <v/>
      </c>
      <c r="AM5" s="137"/>
      <c r="AN5" s="129" t="str">
        <f t="shared" si="7"/>
        <v/>
      </c>
      <c r="AO5" s="137"/>
      <c r="AP5" s="129" t="str">
        <f t="shared" si="8"/>
        <v/>
      </c>
      <c r="AQ5" s="137">
        <v>1749</v>
      </c>
      <c r="AR5" s="129">
        <f t="shared" si="9"/>
        <v>12</v>
      </c>
      <c r="AS5" s="137"/>
      <c r="AT5" s="129"/>
      <c r="AU5" s="138">
        <f t="shared" ref="AU5:AU14" si="30">IF(ISBLANK(B5),"",COUNTA(AS5,AQ5,AO5,AM5,AK5,AI5,AG5,AE5,AC5,AA5,Y5,W5,U5,S5,Q5,O5,M5,K5,I5,G5,E5,C5))</f>
        <v>2</v>
      </c>
      <c r="AV5" s="129">
        <f t="shared" si="10"/>
        <v>13</v>
      </c>
      <c r="AW5" s="139"/>
      <c r="AY5" s="140" t="str">
        <f t="shared" si="11"/>
        <v/>
      </c>
      <c r="AZ5" s="131" t="str">
        <f t="shared" si="12"/>
        <v/>
      </c>
      <c r="BA5" s="131" t="str">
        <f t="shared" si="13"/>
        <v/>
      </c>
      <c r="BB5" s="131" t="str">
        <f t="shared" si="14"/>
        <v/>
      </c>
      <c r="BC5" s="131" t="str">
        <f t="shared" si="15"/>
        <v/>
      </c>
      <c r="BD5" s="131" t="str">
        <f t="shared" si="16"/>
        <v/>
      </c>
      <c r="BE5" s="131" t="str">
        <f t="shared" si="17"/>
        <v/>
      </c>
      <c r="BF5" s="131" t="str">
        <f t="shared" si="18"/>
        <v/>
      </c>
      <c r="BG5" s="131" t="str">
        <f t="shared" si="19"/>
        <v/>
      </c>
      <c r="BH5" s="131" t="str">
        <f t="shared" si="20"/>
        <v/>
      </c>
      <c r="BI5" s="131" t="str">
        <f t="shared" si="21"/>
        <v/>
      </c>
      <c r="BJ5" s="131" t="str">
        <f t="shared" si="22"/>
        <v/>
      </c>
      <c r="BK5" s="131" t="str">
        <f t="shared" si="23"/>
        <v/>
      </c>
      <c r="BL5" s="131">
        <f t="shared" si="24"/>
        <v>13</v>
      </c>
      <c r="BM5" s="131" t="str">
        <f t="shared" si="25"/>
        <v/>
      </c>
      <c r="BN5" s="131" t="str">
        <f t="shared" si="26"/>
        <v/>
      </c>
      <c r="BO5" s="131" t="str">
        <f t="shared" si="27"/>
        <v/>
      </c>
      <c r="BP5" s="131" t="str">
        <f t="shared" si="28"/>
        <v/>
      </c>
      <c r="BQ5" s="141" t="str">
        <f t="shared" si="29"/>
        <v/>
      </c>
    </row>
    <row r="6" spans="1:245" s="103" customFormat="1" ht="12.75" x14ac:dyDescent="0.2">
      <c r="A6" s="126" t="s">
        <v>219</v>
      </c>
      <c r="B6" s="127" t="s">
        <v>16</v>
      </c>
      <c r="C6" s="128"/>
      <c r="D6" s="129" t="str">
        <f t="shared" si="0"/>
        <v/>
      </c>
      <c r="E6" s="400">
        <v>1330</v>
      </c>
      <c r="F6" s="129">
        <f>IF(ISBLANK(E6),"",VLOOKUP(E6,MF_80_m,2))</f>
        <v>1</v>
      </c>
      <c r="G6" s="128"/>
      <c r="H6" s="129" t="str">
        <f t="shared" si="1"/>
        <v/>
      </c>
      <c r="I6" s="128"/>
      <c r="J6" s="129"/>
      <c r="K6" s="129"/>
      <c r="L6" s="131" t="str">
        <f t="shared" si="2"/>
        <v/>
      </c>
      <c r="M6" s="132"/>
      <c r="N6" s="131" t="str">
        <f t="shared" si="3"/>
        <v/>
      </c>
      <c r="O6" s="133"/>
      <c r="P6" s="129"/>
      <c r="Q6" s="134"/>
      <c r="R6" s="129"/>
      <c r="S6" s="399"/>
      <c r="T6" s="129" t="str">
        <f t="shared" si="4"/>
        <v/>
      </c>
      <c r="U6" s="135"/>
      <c r="V6" s="129"/>
      <c r="W6" s="129"/>
      <c r="X6" s="129"/>
      <c r="Y6" s="136"/>
      <c r="Z6" s="129"/>
      <c r="AA6" s="129"/>
      <c r="AB6" s="129"/>
      <c r="AC6" s="135"/>
      <c r="AD6" s="129"/>
      <c r="AE6" s="137"/>
      <c r="AF6" s="129" t="str">
        <f t="shared" si="5"/>
        <v/>
      </c>
      <c r="AG6" s="137"/>
      <c r="AH6" s="129"/>
      <c r="AI6" s="137"/>
      <c r="AJ6" s="129"/>
      <c r="AK6" s="137"/>
      <c r="AL6" s="131" t="str">
        <f t="shared" si="6"/>
        <v/>
      </c>
      <c r="AM6" s="137"/>
      <c r="AN6" s="129" t="str">
        <f t="shared" si="7"/>
        <v/>
      </c>
      <c r="AO6" s="137"/>
      <c r="AP6" s="129" t="str">
        <f t="shared" si="8"/>
        <v/>
      </c>
      <c r="AQ6" s="137">
        <v>830</v>
      </c>
      <c r="AR6" s="129">
        <f t="shared" si="9"/>
        <v>3</v>
      </c>
      <c r="AS6" s="137"/>
      <c r="AT6" s="129"/>
      <c r="AU6" s="138">
        <f t="shared" si="30"/>
        <v>2</v>
      </c>
      <c r="AV6" s="129">
        <f t="shared" si="10"/>
        <v>4</v>
      </c>
      <c r="AW6" s="139"/>
      <c r="AY6" s="140" t="str">
        <f t="shared" si="11"/>
        <v/>
      </c>
      <c r="AZ6" s="131" t="str">
        <f t="shared" si="12"/>
        <v/>
      </c>
      <c r="BA6" s="131" t="str">
        <f t="shared" si="13"/>
        <v/>
      </c>
      <c r="BB6" s="131" t="str">
        <f t="shared" si="14"/>
        <v/>
      </c>
      <c r="BC6" s="131" t="str">
        <f t="shared" si="15"/>
        <v/>
      </c>
      <c r="BD6" s="131" t="str">
        <f t="shared" si="16"/>
        <v/>
      </c>
      <c r="BE6" s="131" t="str">
        <f t="shared" si="17"/>
        <v/>
      </c>
      <c r="BF6" s="131">
        <f t="shared" si="18"/>
        <v>4</v>
      </c>
      <c r="BG6" s="131" t="str">
        <f t="shared" si="19"/>
        <v/>
      </c>
      <c r="BH6" s="131" t="str">
        <f t="shared" si="20"/>
        <v/>
      </c>
      <c r="BI6" s="131" t="str">
        <f t="shared" si="21"/>
        <v/>
      </c>
      <c r="BJ6" s="131" t="str">
        <f t="shared" si="22"/>
        <v/>
      </c>
      <c r="BK6" s="131" t="str">
        <f t="shared" si="23"/>
        <v/>
      </c>
      <c r="BL6" s="131" t="str">
        <f t="shared" si="24"/>
        <v/>
      </c>
      <c r="BM6" s="131" t="str">
        <f t="shared" si="25"/>
        <v/>
      </c>
      <c r="BN6" s="131" t="str">
        <f t="shared" si="26"/>
        <v/>
      </c>
      <c r="BO6" s="131" t="str">
        <f t="shared" si="27"/>
        <v/>
      </c>
      <c r="BP6" s="131" t="str">
        <f t="shared" si="28"/>
        <v/>
      </c>
      <c r="BQ6" s="141" t="str">
        <f t="shared" si="29"/>
        <v/>
      </c>
    </row>
    <row r="7" spans="1:245" s="103" customFormat="1" ht="12.75" x14ac:dyDescent="0.2">
      <c r="A7" s="126" t="s">
        <v>220</v>
      </c>
      <c r="B7" s="127" t="s">
        <v>16</v>
      </c>
      <c r="C7" s="128"/>
      <c r="D7" s="129" t="str">
        <f t="shared" si="0"/>
        <v/>
      </c>
      <c r="E7" s="400"/>
      <c r="F7" s="129" t="str">
        <f>IF(ISBLANK(E7),"",VLOOKUP(E7,MF_80_m,2))</f>
        <v/>
      </c>
      <c r="G7" s="128"/>
      <c r="H7" s="129" t="str">
        <f t="shared" si="1"/>
        <v/>
      </c>
      <c r="I7" s="128"/>
      <c r="J7" s="129"/>
      <c r="K7" s="129"/>
      <c r="L7" s="131" t="str">
        <f t="shared" si="2"/>
        <v/>
      </c>
      <c r="M7" s="132"/>
      <c r="N7" s="131" t="str">
        <f t="shared" si="3"/>
        <v/>
      </c>
      <c r="O7" s="133"/>
      <c r="P7" s="129"/>
      <c r="Q7" s="134"/>
      <c r="R7" s="129"/>
      <c r="S7" s="399">
        <v>34777</v>
      </c>
      <c r="T7" s="129">
        <f t="shared" si="4"/>
        <v>1</v>
      </c>
      <c r="U7" s="135"/>
      <c r="V7" s="129"/>
      <c r="W7" s="129"/>
      <c r="X7" s="129"/>
      <c r="Y7" s="136"/>
      <c r="Z7" s="129"/>
      <c r="AA7" s="129"/>
      <c r="AB7" s="129"/>
      <c r="AC7" s="135"/>
      <c r="AD7" s="129"/>
      <c r="AE7" s="137"/>
      <c r="AF7" s="129" t="str">
        <f t="shared" si="5"/>
        <v/>
      </c>
      <c r="AG7" s="137"/>
      <c r="AH7" s="129"/>
      <c r="AI7" s="137"/>
      <c r="AJ7" s="129"/>
      <c r="AK7" s="137"/>
      <c r="AL7" s="131" t="str">
        <f t="shared" si="6"/>
        <v/>
      </c>
      <c r="AM7" s="137"/>
      <c r="AN7" s="129" t="str">
        <f t="shared" si="7"/>
        <v/>
      </c>
      <c r="AO7" s="137">
        <v>1117</v>
      </c>
      <c r="AP7" s="129">
        <f t="shared" si="8"/>
        <v>6</v>
      </c>
      <c r="AQ7" s="137"/>
      <c r="AR7" s="129" t="str">
        <f t="shared" si="9"/>
        <v/>
      </c>
      <c r="AS7" s="137"/>
      <c r="AT7" s="129"/>
      <c r="AU7" s="138">
        <f t="shared" si="30"/>
        <v>2</v>
      </c>
      <c r="AV7" s="129">
        <f t="shared" si="10"/>
        <v>7</v>
      </c>
      <c r="AW7" s="139"/>
      <c r="AY7" s="140" t="str">
        <f t="shared" si="11"/>
        <v/>
      </c>
      <c r="AZ7" s="131" t="str">
        <f t="shared" si="12"/>
        <v/>
      </c>
      <c r="BA7" s="131" t="str">
        <f t="shared" si="13"/>
        <v/>
      </c>
      <c r="BB7" s="131" t="str">
        <f t="shared" si="14"/>
        <v/>
      </c>
      <c r="BC7" s="131" t="str">
        <f t="shared" si="15"/>
        <v/>
      </c>
      <c r="BD7" s="131" t="str">
        <f t="shared" si="16"/>
        <v/>
      </c>
      <c r="BE7" s="131" t="str">
        <f t="shared" si="17"/>
        <v/>
      </c>
      <c r="BF7" s="131">
        <f t="shared" si="18"/>
        <v>7</v>
      </c>
      <c r="BG7" s="131" t="str">
        <f t="shared" si="19"/>
        <v/>
      </c>
      <c r="BH7" s="131" t="str">
        <f t="shared" si="20"/>
        <v/>
      </c>
      <c r="BI7" s="131" t="str">
        <f t="shared" si="21"/>
        <v/>
      </c>
      <c r="BJ7" s="131" t="str">
        <f t="shared" si="22"/>
        <v/>
      </c>
      <c r="BK7" s="131" t="str">
        <f t="shared" si="23"/>
        <v/>
      </c>
      <c r="BL7" s="131" t="str">
        <f t="shared" si="24"/>
        <v/>
      </c>
      <c r="BM7" s="131" t="str">
        <f t="shared" si="25"/>
        <v/>
      </c>
      <c r="BN7" s="131" t="str">
        <f t="shared" si="26"/>
        <v/>
      </c>
      <c r="BO7" s="131" t="str">
        <f t="shared" si="27"/>
        <v/>
      </c>
      <c r="BP7" s="131" t="str">
        <f t="shared" si="28"/>
        <v/>
      </c>
      <c r="BQ7" s="141" t="str">
        <f t="shared" si="29"/>
        <v/>
      </c>
    </row>
    <row r="8" spans="1:245" s="103" customFormat="1" ht="12.75" x14ac:dyDescent="0.2">
      <c r="A8" s="142" t="s">
        <v>213</v>
      </c>
      <c r="B8" s="143" t="s">
        <v>20</v>
      </c>
      <c r="C8" s="144"/>
      <c r="D8" s="129" t="str">
        <f t="shared" si="0"/>
        <v/>
      </c>
      <c r="E8" s="400">
        <v>1173</v>
      </c>
      <c r="F8" s="129">
        <f>IF(ISBLANK(E8),"",VLOOKUP(E8,MF_80_m,2))</f>
        <v>1</v>
      </c>
      <c r="G8" s="144"/>
      <c r="H8" s="129" t="str">
        <f t="shared" si="1"/>
        <v/>
      </c>
      <c r="I8" s="144"/>
      <c r="J8" s="131"/>
      <c r="K8" s="131"/>
      <c r="L8" s="131" t="str">
        <f t="shared" si="2"/>
        <v/>
      </c>
      <c r="M8" s="132"/>
      <c r="N8" s="131" t="str">
        <f t="shared" si="3"/>
        <v/>
      </c>
      <c r="O8" s="145"/>
      <c r="P8" s="131"/>
      <c r="Q8" s="146"/>
      <c r="R8" s="131"/>
      <c r="S8" s="399"/>
      <c r="T8" s="129" t="str">
        <f t="shared" si="4"/>
        <v/>
      </c>
      <c r="U8" s="147"/>
      <c r="V8" s="131"/>
      <c r="W8" s="131"/>
      <c r="X8" s="131"/>
      <c r="Y8" s="148"/>
      <c r="Z8" s="131"/>
      <c r="AA8" s="131"/>
      <c r="AB8" s="131"/>
      <c r="AC8" s="147"/>
      <c r="AD8" s="131"/>
      <c r="AE8" s="149">
        <v>361</v>
      </c>
      <c r="AF8" s="129">
        <f t="shared" si="5"/>
        <v>12</v>
      </c>
      <c r="AG8" s="149"/>
      <c r="AH8" s="131"/>
      <c r="AI8" s="149"/>
      <c r="AJ8" s="131"/>
      <c r="AK8" s="149"/>
      <c r="AL8" s="131" t="str">
        <f t="shared" si="6"/>
        <v/>
      </c>
      <c r="AM8" s="149"/>
      <c r="AN8" s="129" t="str">
        <f t="shared" si="7"/>
        <v/>
      </c>
      <c r="AO8" s="149"/>
      <c r="AP8" s="129" t="str">
        <f t="shared" si="8"/>
        <v/>
      </c>
      <c r="AQ8" s="149">
        <v>1748</v>
      </c>
      <c r="AR8" s="129">
        <f t="shared" si="9"/>
        <v>12</v>
      </c>
      <c r="AS8" s="149"/>
      <c r="AT8" s="131"/>
      <c r="AU8" s="138">
        <f t="shared" si="30"/>
        <v>3</v>
      </c>
      <c r="AV8" s="129">
        <f t="shared" si="10"/>
        <v>25</v>
      </c>
      <c r="AW8" s="139"/>
      <c r="AY8" s="140"/>
      <c r="AZ8" s="131" t="str">
        <f t="shared" ref="AZ8:AZ15" si="31">IF(B8&lt;&gt;($AZ$2),"",AV8)</f>
        <v/>
      </c>
      <c r="BA8" s="131" t="str">
        <f t="shared" ref="BA8:BA15" si="32">IF(B8&lt;&gt;($BA$2),"",AV8)</f>
        <v/>
      </c>
      <c r="BB8" s="131" t="str">
        <f t="shared" ref="BB8:BB15" si="33">IF(B8&lt;&gt;($BB$2),"",AV8)</f>
        <v/>
      </c>
      <c r="BC8" s="131"/>
      <c r="BD8" s="131" t="str">
        <f t="shared" ref="BD8:BD15" si="34">IF(B8&lt;&gt;($BD$2),"",AV8)</f>
        <v/>
      </c>
      <c r="BE8" s="131" t="str">
        <f t="shared" ref="BE8:BE15" si="35">IF(B8&lt;&gt;($BE$2),"",AV8)</f>
        <v/>
      </c>
      <c r="BF8" s="131" t="str">
        <f t="shared" ref="BF8:BF15" si="36">IF(B8&lt;&gt;($BF$2),"",AV8)</f>
        <v/>
      </c>
      <c r="BG8" s="131" t="str">
        <f t="shared" ref="BG8:BG15" si="37">IF(B8&lt;&gt;($BG$2),"",AV8)</f>
        <v/>
      </c>
      <c r="BH8" s="131" t="str">
        <f t="shared" ref="BH8:BH15" si="38">IF(B8&lt;&gt;($BH$2),"",AV8)</f>
        <v/>
      </c>
      <c r="BI8" s="131" t="str">
        <f t="shared" ref="BI8:BI15" si="39">IF(B8&lt;&gt;($BI$2),"",AV8)</f>
        <v/>
      </c>
      <c r="BJ8" s="131">
        <f t="shared" ref="BJ8:BJ15" si="40">IF(B8&lt;&gt;($BJ$2),"",AV8)</f>
        <v>25</v>
      </c>
      <c r="BK8" s="131" t="str">
        <f t="shared" ref="BK8:BK15" si="41">IF(B8&lt;&gt;($BK$2),"",AV8)</f>
        <v/>
      </c>
      <c r="BL8" s="131" t="str">
        <f t="shared" ref="BL8:BL15" si="42">IF(B8&lt;&gt;($BL$2),"",AV8)</f>
        <v/>
      </c>
      <c r="BM8" s="131" t="str">
        <f t="shared" ref="BM8:BM15" si="43">IF(B8&lt;&gt;($BM$2),"",AV8)</f>
        <v/>
      </c>
      <c r="BN8" s="131" t="str">
        <f t="shared" ref="BN8:BN15" si="44">IF(B8&lt;&gt;($BN$2),"",AV8)</f>
        <v/>
      </c>
      <c r="BO8" s="131"/>
      <c r="BP8" s="131" t="str">
        <f t="shared" ref="BP8:BP15" si="45">IF(B8&lt;&gt;($BP$2),"",AV8)</f>
        <v/>
      </c>
      <c r="BQ8" s="141"/>
    </row>
    <row r="9" spans="1:245" s="103" customFormat="1" ht="12.75" x14ac:dyDescent="0.2">
      <c r="A9" s="142" t="s">
        <v>104</v>
      </c>
      <c r="B9" s="143" t="s">
        <v>11</v>
      </c>
      <c r="C9" s="144"/>
      <c r="D9" s="129" t="str">
        <f t="shared" si="0"/>
        <v/>
      </c>
      <c r="E9" s="400"/>
      <c r="F9" s="131"/>
      <c r="G9" s="144"/>
      <c r="H9" s="129" t="str">
        <f t="shared" si="1"/>
        <v/>
      </c>
      <c r="I9" s="144"/>
      <c r="J9" s="131"/>
      <c r="K9" s="131"/>
      <c r="L9" s="131" t="str">
        <f t="shared" si="2"/>
        <v/>
      </c>
      <c r="M9" s="132"/>
      <c r="N9" s="131" t="str">
        <f t="shared" si="3"/>
        <v/>
      </c>
      <c r="O9" s="145"/>
      <c r="P9" s="131"/>
      <c r="Q9" s="146"/>
      <c r="R9" s="131"/>
      <c r="S9" s="399"/>
      <c r="T9" s="129" t="str">
        <f t="shared" si="4"/>
        <v/>
      </c>
      <c r="U9" s="147"/>
      <c r="V9" s="131"/>
      <c r="W9" s="131"/>
      <c r="X9" s="131"/>
      <c r="Y9" s="148"/>
      <c r="Z9" s="131"/>
      <c r="AA9" s="131"/>
      <c r="AB9" s="131"/>
      <c r="AC9" s="147"/>
      <c r="AD9" s="131"/>
      <c r="AE9" s="149"/>
      <c r="AF9" s="129" t="str">
        <f t="shared" si="5"/>
        <v/>
      </c>
      <c r="AG9" s="149"/>
      <c r="AH9" s="131"/>
      <c r="AI9" s="149"/>
      <c r="AJ9" s="131"/>
      <c r="AK9" s="149"/>
      <c r="AL9" s="131"/>
      <c r="AM9" s="149">
        <v>708</v>
      </c>
      <c r="AN9" s="129">
        <f t="shared" si="7"/>
        <v>16</v>
      </c>
      <c r="AO9" s="149">
        <v>1650</v>
      </c>
      <c r="AP9" s="129">
        <f t="shared" si="8"/>
        <v>11</v>
      </c>
      <c r="AQ9" s="149"/>
      <c r="AR9" s="129" t="str">
        <f t="shared" si="9"/>
        <v/>
      </c>
      <c r="AS9" s="149"/>
      <c r="AT9" s="131"/>
      <c r="AU9" s="138">
        <f t="shared" si="30"/>
        <v>2</v>
      </c>
      <c r="AV9" s="129">
        <f t="shared" si="10"/>
        <v>27</v>
      </c>
      <c r="AW9" s="139"/>
      <c r="AY9" s="140"/>
      <c r="AZ9" s="131" t="str">
        <f t="shared" si="31"/>
        <v/>
      </c>
      <c r="BA9" s="131">
        <f t="shared" si="32"/>
        <v>27</v>
      </c>
      <c r="BB9" s="131" t="str">
        <f t="shared" si="33"/>
        <v/>
      </c>
      <c r="BC9" s="131"/>
      <c r="BD9" s="131" t="str">
        <f t="shared" si="34"/>
        <v/>
      </c>
      <c r="BE9" s="131" t="str">
        <f t="shared" si="35"/>
        <v/>
      </c>
      <c r="BF9" s="131" t="str">
        <f t="shared" si="36"/>
        <v/>
      </c>
      <c r="BG9" s="131" t="str">
        <f t="shared" si="37"/>
        <v/>
      </c>
      <c r="BH9" s="131" t="str">
        <f t="shared" si="38"/>
        <v/>
      </c>
      <c r="BI9" s="131" t="str">
        <f t="shared" si="39"/>
        <v/>
      </c>
      <c r="BJ9" s="131" t="str">
        <f t="shared" si="40"/>
        <v/>
      </c>
      <c r="BK9" s="131" t="str">
        <f t="shared" si="41"/>
        <v/>
      </c>
      <c r="BL9" s="131" t="str">
        <f t="shared" si="42"/>
        <v/>
      </c>
      <c r="BM9" s="131" t="str">
        <f t="shared" si="43"/>
        <v/>
      </c>
      <c r="BN9" s="131" t="str">
        <f t="shared" si="44"/>
        <v/>
      </c>
      <c r="BO9" s="131"/>
      <c r="BP9" s="131" t="str">
        <f t="shared" si="45"/>
        <v/>
      </c>
      <c r="BQ9" s="141"/>
    </row>
    <row r="10" spans="1:245" s="103" customFormat="1" ht="12.75" x14ac:dyDescent="0.2">
      <c r="A10" s="142" t="s">
        <v>105</v>
      </c>
      <c r="B10" s="143" t="s">
        <v>11</v>
      </c>
      <c r="C10" s="144"/>
      <c r="D10" s="129" t="str">
        <f t="shared" si="0"/>
        <v/>
      </c>
      <c r="E10" s="400"/>
      <c r="F10" s="131"/>
      <c r="G10" s="144"/>
      <c r="H10" s="129" t="str">
        <f t="shared" si="1"/>
        <v/>
      </c>
      <c r="I10" s="144"/>
      <c r="J10" s="131"/>
      <c r="K10" s="131"/>
      <c r="L10" s="131"/>
      <c r="M10" s="132"/>
      <c r="N10" s="131"/>
      <c r="O10" s="145"/>
      <c r="P10" s="131"/>
      <c r="Q10" s="146"/>
      <c r="R10" s="131"/>
      <c r="S10" s="399"/>
      <c r="T10" s="129" t="str">
        <f t="shared" si="4"/>
        <v/>
      </c>
      <c r="U10" s="147"/>
      <c r="V10" s="131"/>
      <c r="W10" s="131"/>
      <c r="X10" s="131"/>
      <c r="Y10" s="148"/>
      <c r="Z10" s="131"/>
      <c r="AA10" s="131"/>
      <c r="AB10" s="131"/>
      <c r="AC10" s="147"/>
      <c r="AD10" s="131"/>
      <c r="AE10" s="149"/>
      <c r="AF10" s="129" t="str">
        <f t="shared" si="5"/>
        <v/>
      </c>
      <c r="AG10" s="149"/>
      <c r="AH10" s="131"/>
      <c r="AI10" s="149">
        <v>130</v>
      </c>
      <c r="AJ10" s="131"/>
      <c r="AK10" s="149"/>
      <c r="AL10" s="131"/>
      <c r="AM10" s="149"/>
      <c r="AN10" s="129" t="str">
        <f t="shared" si="7"/>
        <v/>
      </c>
      <c r="AO10" s="149">
        <v>1905</v>
      </c>
      <c r="AP10" s="129">
        <f t="shared" si="8"/>
        <v>14</v>
      </c>
      <c r="AQ10" s="149"/>
      <c r="AR10" s="129" t="str">
        <f t="shared" si="9"/>
        <v/>
      </c>
      <c r="AS10" s="149"/>
      <c r="AT10" s="131"/>
      <c r="AU10" s="138">
        <f t="shared" si="30"/>
        <v>2</v>
      </c>
      <c r="AV10" s="129">
        <f t="shared" si="10"/>
        <v>14</v>
      </c>
      <c r="AW10" s="139"/>
      <c r="AY10" s="140"/>
      <c r="AZ10" s="131" t="str">
        <f t="shared" si="31"/>
        <v/>
      </c>
      <c r="BA10" s="131">
        <f t="shared" si="32"/>
        <v>14</v>
      </c>
      <c r="BB10" s="131" t="str">
        <f t="shared" si="33"/>
        <v/>
      </c>
      <c r="BC10" s="131"/>
      <c r="BD10" s="131" t="str">
        <f t="shared" si="34"/>
        <v/>
      </c>
      <c r="BE10" s="131" t="str">
        <f t="shared" si="35"/>
        <v/>
      </c>
      <c r="BF10" s="131" t="str">
        <f t="shared" si="36"/>
        <v/>
      </c>
      <c r="BG10" s="131" t="str">
        <f t="shared" si="37"/>
        <v/>
      </c>
      <c r="BH10" s="131" t="str">
        <f t="shared" si="38"/>
        <v/>
      </c>
      <c r="BI10" s="131" t="str">
        <f t="shared" si="39"/>
        <v/>
      </c>
      <c r="BJ10" s="131" t="str">
        <f t="shared" si="40"/>
        <v/>
      </c>
      <c r="BK10" s="131" t="str">
        <f t="shared" si="41"/>
        <v/>
      </c>
      <c r="BL10" s="131" t="str">
        <f t="shared" si="42"/>
        <v/>
      </c>
      <c r="BM10" s="131" t="str">
        <f t="shared" si="43"/>
        <v/>
      </c>
      <c r="BN10" s="131" t="str">
        <f t="shared" si="44"/>
        <v/>
      </c>
      <c r="BO10" s="131"/>
      <c r="BP10" s="131" t="str">
        <f t="shared" si="45"/>
        <v/>
      </c>
      <c r="BQ10" s="141"/>
    </row>
    <row r="11" spans="1:245" s="103" customFormat="1" ht="12.75" x14ac:dyDescent="0.2">
      <c r="A11" s="142" t="s">
        <v>218</v>
      </c>
      <c r="B11" s="143" t="s">
        <v>17</v>
      </c>
      <c r="C11" s="144"/>
      <c r="D11" s="129" t="str">
        <f t="shared" si="0"/>
        <v/>
      </c>
      <c r="E11" s="400">
        <v>1238</v>
      </c>
      <c r="F11" s="131"/>
      <c r="G11" s="144"/>
      <c r="H11" s="129" t="str">
        <f t="shared" si="1"/>
        <v/>
      </c>
      <c r="I11" s="144"/>
      <c r="J11" s="131"/>
      <c r="K11" s="131"/>
      <c r="L11" s="131"/>
      <c r="M11" s="132"/>
      <c r="N11" s="131"/>
      <c r="O11" s="145"/>
      <c r="P11" s="131"/>
      <c r="Q11" s="146"/>
      <c r="R11" s="131"/>
      <c r="S11" s="399"/>
      <c r="T11" s="129" t="str">
        <f t="shared" si="4"/>
        <v/>
      </c>
      <c r="U11" s="147"/>
      <c r="V11" s="131"/>
      <c r="W11" s="131"/>
      <c r="X11" s="131"/>
      <c r="Y11" s="148"/>
      <c r="Z11" s="131"/>
      <c r="AA11" s="131"/>
      <c r="AB11" s="131"/>
      <c r="AC11" s="147"/>
      <c r="AD11" s="131"/>
      <c r="AE11" s="149"/>
      <c r="AF11" s="129" t="str">
        <f t="shared" si="5"/>
        <v/>
      </c>
      <c r="AG11" s="149"/>
      <c r="AH11" s="131"/>
      <c r="AI11" s="149"/>
      <c r="AJ11" s="131"/>
      <c r="AK11" s="149"/>
      <c r="AL11" s="131"/>
      <c r="AM11" s="149"/>
      <c r="AN11" s="129" t="str">
        <f t="shared" si="7"/>
        <v/>
      </c>
      <c r="AO11" s="149"/>
      <c r="AP11" s="129" t="str">
        <f t="shared" si="8"/>
        <v/>
      </c>
      <c r="AQ11" s="149">
        <v>1418</v>
      </c>
      <c r="AR11" s="129">
        <f t="shared" si="9"/>
        <v>9</v>
      </c>
      <c r="AS11" s="149"/>
      <c r="AT11" s="131"/>
      <c r="AU11" s="138">
        <f t="shared" si="30"/>
        <v>2</v>
      </c>
      <c r="AV11" s="129">
        <f t="shared" si="10"/>
        <v>9</v>
      </c>
      <c r="AW11" s="139"/>
      <c r="AY11" s="140"/>
      <c r="AZ11" s="131" t="str">
        <f t="shared" si="31"/>
        <v/>
      </c>
      <c r="BA11" s="131" t="str">
        <f t="shared" si="32"/>
        <v/>
      </c>
      <c r="BB11" s="131" t="str">
        <f t="shared" si="33"/>
        <v/>
      </c>
      <c r="BC11" s="131"/>
      <c r="BD11" s="131" t="str">
        <f t="shared" si="34"/>
        <v/>
      </c>
      <c r="BE11" s="131" t="str">
        <f t="shared" si="35"/>
        <v/>
      </c>
      <c r="BF11" s="131" t="str">
        <f t="shared" si="36"/>
        <v/>
      </c>
      <c r="BG11" s="131">
        <f t="shared" si="37"/>
        <v>9</v>
      </c>
      <c r="BH11" s="131" t="str">
        <f t="shared" si="38"/>
        <v/>
      </c>
      <c r="BI11" s="131" t="str">
        <f t="shared" si="39"/>
        <v/>
      </c>
      <c r="BJ11" s="131" t="str">
        <f t="shared" si="40"/>
        <v/>
      </c>
      <c r="BK11" s="131" t="str">
        <f t="shared" si="41"/>
        <v/>
      </c>
      <c r="BL11" s="131" t="str">
        <f t="shared" si="42"/>
        <v/>
      </c>
      <c r="BM11" s="131" t="str">
        <f t="shared" si="43"/>
        <v/>
      </c>
      <c r="BN11" s="131" t="str">
        <f t="shared" si="44"/>
        <v/>
      </c>
      <c r="BO11" s="131"/>
      <c r="BP11" s="131" t="str">
        <f t="shared" si="45"/>
        <v/>
      </c>
      <c r="BQ11" s="141"/>
    </row>
    <row r="12" spans="1:245" s="103" customFormat="1" ht="12.75" x14ac:dyDescent="0.2">
      <c r="A12" s="142" t="s">
        <v>217</v>
      </c>
      <c r="B12" s="143" t="s">
        <v>17</v>
      </c>
      <c r="C12" s="144"/>
      <c r="D12" s="129" t="str">
        <f t="shared" si="0"/>
        <v/>
      </c>
      <c r="E12" s="400">
        <v>1350</v>
      </c>
      <c r="F12" s="131"/>
      <c r="G12" s="144"/>
      <c r="H12" s="129" t="str">
        <f t="shared" si="1"/>
        <v/>
      </c>
      <c r="I12" s="144"/>
      <c r="J12" s="131"/>
      <c r="K12" s="131"/>
      <c r="L12" s="131"/>
      <c r="M12" s="132"/>
      <c r="N12" s="131"/>
      <c r="O12" s="145"/>
      <c r="P12" s="131"/>
      <c r="Q12" s="146"/>
      <c r="R12" s="131"/>
      <c r="S12" s="399"/>
      <c r="T12" s="129" t="str">
        <f t="shared" si="4"/>
        <v/>
      </c>
      <c r="U12" s="147"/>
      <c r="V12" s="131"/>
      <c r="W12" s="131"/>
      <c r="X12" s="131"/>
      <c r="Y12" s="148"/>
      <c r="Z12" s="131"/>
      <c r="AA12" s="131"/>
      <c r="AB12" s="131"/>
      <c r="AC12" s="147"/>
      <c r="AD12" s="131"/>
      <c r="AE12" s="149"/>
      <c r="AF12" s="129" t="str">
        <f t="shared" si="5"/>
        <v/>
      </c>
      <c r="AG12" s="149"/>
      <c r="AH12" s="131"/>
      <c r="AI12" s="149"/>
      <c r="AJ12" s="131"/>
      <c r="AK12" s="149"/>
      <c r="AL12" s="131"/>
      <c r="AM12" s="149"/>
      <c r="AN12" s="129" t="str">
        <f t="shared" si="7"/>
        <v/>
      </c>
      <c r="AO12" s="149"/>
      <c r="AP12" s="129" t="str">
        <f t="shared" si="8"/>
        <v/>
      </c>
      <c r="AQ12" s="149">
        <v>1442</v>
      </c>
      <c r="AR12" s="129">
        <f t="shared" si="9"/>
        <v>9</v>
      </c>
      <c r="AS12" s="149"/>
      <c r="AT12" s="131"/>
      <c r="AU12" s="138">
        <f t="shared" si="30"/>
        <v>2</v>
      </c>
      <c r="AV12" s="129">
        <f t="shared" si="10"/>
        <v>9</v>
      </c>
      <c r="AW12" s="139"/>
      <c r="AY12" s="140"/>
      <c r="AZ12" s="131" t="str">
        <f t="shared" si="31"/>
        <v/>
      </c>
      <c r="BA12" s="131" t="str">
        <f t="shared" si="32"/>
        <v/>
      </c>
      <c r="BB12" s="131" t="str">
        <f t="shared" si="33"/>
        <v/>
      </c>
      <c r="BC12" s="131"/>
      <c r="BD12" s="131" t="str">
        <f t="shared" si="34"/>
        <v/>
      </c>
      <c r="BE12" s="131" t="str">
        <f t="shared" si="35"/>
        <v/>
      </c>
      <c r="BF12" s="131" t="str">
        <f t="shared" si="36"/>
        <v/>
      </c>
      <c r="BG12" s="131">
        <f t="shared" si="37"/>
        <v>9</v>
      </c>
      <c r="BH12" s="131" t="str">
        <f t="shared" si="38"/>
        <v/>
      </c>
      <c r="BI12" s="131" t="str">
        <f t="shared" si="39"/>
        <v/>
      </c>
      <c r="BJ12" s="131" t="str">
        <f t="shared" si="40"/>
        <v/>
      </c>
      <c r="BK12" s="131" t="str">
        <f t="shared" si="41"/>
        <v/>
      </c>
      <c r="BL12" s="131" t="str">
        <f t="shared" si="42"/>
        <v/>
      </c>
      <c r="BM12" s="131" t="str">
        <f t="shared" si="43"/>
        <v/>
      </c>
      <c r="BN12" s="131" t="str">
        <f t="shared" si="44"/>
        <v/>
      </c>
      <c r="BO12" s="131"/>
      <c r="BP12" s="131" t="str">
        <f t="shared" si="45"/>
        <v/>
      </c>
      <c r="BQ12" s="141"/>
    </row>
    <row r="13" spans="1:245" s="103" customFormat="1" ht="12.75" x14ac:dyDescent="0.2">
      <c r="A13" s="142" t="s">
        <v>216</v>
      </c>
      <c r="B13" s="143" t="s">
        <v>17</v>
      </c>
      <c r="C13" s="144"/>
      <c r="D13" s="129" t="str">
        <f t="shared" si="0"/>
        <v/>
      </c>
      <c r="E13" s="400">
        <v>1122</v>
      </c>
      <c r="F13" s="131"/>
      <c r="G13" s="144"/>
      <c r="H13" s="129" t="str">
        <f t="shared" si="1"/>
        <v/>
      </c>
      <c r="I13" s="144"/>
      <c r="J13" s="131"/>
      <c r="K13" s="131"/>
      <c r="L13" s="131"/>
      <c r="M13" s="132"/>
      <c r="N13" s="131"/>
      <c r="O13" s="145"/>
      <c r="P13" s="131"/>
      <c r="Q13" s="146"/>
      <c r="R13" s="131"/>
      <c r="S13" s="399"/>
      <c r="T13" s="129" t="str">
        <f t="shared" si="4"/>
        <v/>
      </c>
      <c r="U13" s="147"/>
      <c r="V13" s="131"/>
      <c r="W13" s="131"/>
      <c r="X13" s="131"/>
      <c r="Y13" s="148"/>
      <c r="Z13" s="131"/>
      <c r="AA13" s="131"/>
      <c r="AB13" s="131"/>
      <c r="AC13" s="147"/>
      <c r="AD13" s="131"/>
      <c r="AE13" s="149">
        <v>400</v>
      </c>
      <c r="AF13" s="129">
        <f t="shared" si="5"/>
        <v>15</v>
      </c>
      <c r="AG13" s="149"/>
      <c r="AH13" s="131"/>
      <c r="AI13" s="149"/>
      <c r="AJ13" s="131"/>
      <c r="AK13" s="149"/>
      <c r="AL13" s="131"/>
      <c r="AM13" s="149"/>
      <c r="AN13" s="129" t="str">
        <f t="shared" si="7"/>
        <v/>
      </c>
      <c r="AO13" s="149"/>
      <c r="AP13" s="129" t="str">
        <f t="shared" si="8"/>
        <v/>
      </c>
      <c r="AQ13" s="149"/>
      <c r="AR13" s="129" t="str">
        <f t="shared" si="9"/>
        <v/>
      </c>
      <c r="AS13" s="149"/>
      <c r="AT13" s="131"/>
      <c r="AU13" s="138">
        <f t="shared" si="30"/>
        <v>2</v>
      </c>
      <c r="AV13" s="129">
        <f t="shared" si="10"/>
        <v>15</v>
      </c>
      <c r="AW13" s="139"/>
      <c r="AY13" s="140"/>
      <c r="AZ13" s="131" t="str">
        <f t="shared" si="31"/>
        <v/>
      </c>
      <c r="BA13" s="131" t="str">
        <f t="shared" si="32"/>
        <v/>
      </c>
      <c r="BB13" s="131" t="str">
        <f t="shared" si="33"/>
        <v/>
      </c>
      <c r="BC13" s="131"/>
      <c r="BD13" s="131" t="str">
        <f t="shared" si="34"/>
        <v/>
      </c>
      <c r="BE13" s="131" t="str">
        <f t="shared" si="35"/>
        <v/>
      </c>
      <c r="BF13" s="131" t="str">
        <f t="shared" si="36"/>
        <v/>
      </c>
      <c r="BG13" s="131">
        <f t="shared" si="37"/>
        <v>15</v>
      </c>
      <c r="BH13" s="131" t="str">
        <f t="shared" si="38"/>
        <v/>
      </c>
      <c r="BI13" s="131" t="str">
        <f t="shared" si="39"/>
        <v/>
      </c>
      <c r="BJ13" s="131" t="str">
        <f t="shared" si="40"/>
        <v/>
      </c>
      <c r="BK13" s="131" t="str">
        <f t="shared" si="41"/>
        <v/>
      </c>
      <c r="BL13" s="131" t="str">
        <f t="shared" si="42"/>
        <v/>
      </c>
      <c r="BM13" s="131" t="str">
        <f t="shared" si="43"/>
        <v/>
      </c>
      <c r="BN13" s="131" t="str">
        <f t="shared" si="44"/>
        <v/>
      </c>
      <c r="BO13" s="131"/>
      <c r="BP13" s="131" t="str">
        <f t="shared" si="45"/>
        <v/>
      </c>
      <c r="BQ13" s="141"/>
    </row>
    <row r="14" spans="1:245" s="103" customFormat="1" ht="12.75" x14ac:dyDescent="0.2">
      <c r="A14" s="142" t="s">
        <v>215</v>
      </c>
      <c r="B14" s="143" t="s">
        <v>17</v>
      </c>
      <c r="C14" s="144"/>
      <c r="D14" s="129" t="str">
        <f t="shared" si="0"/>
        <v/>
      </c>
      <c r="E14" s="132"/>
      <c r="F14" s="131"/>
      <c r="G14" s="144"/>
      <c r="H14" s="129" t="str">
        <f t="shared" si="1"/>
        <v/>
      </c>
      <c r="I14" s="144"/>
      <c r="J14" s="131"/>
      <c r="K14" s="131"/>
      <c r="L14" s="131"/>
      <c r="M14" s="132"/>
      <c r="N14" s="131"/>
      <c r="O14" s="145"/>
      <c r="P14" s="131"/>
      <c r="Q14" s="146"/>
      <c r="R14" s="131"/>
      <c r="S14" s="399">
        <v>35126</v>
      </c>
      <c r="T14" s="129">
        <f t="shared" si="4"/>
        <v>1</v>
      </c>
      <c r="U14" s="147"/>
      <c r="V14" s="131"/>
      <c r="W14" s="131"/>
      <c r="X14" s="131"/>
      <c r="Y14" s="148"/>
      <c r="Z14" s="131"/>
      <c r="AA14" s="131"/>
      <c r="AB14" s="131"/>
      <c r="AC14" s="147"/>
      <c r="AD14" s="131"/>
      <c r="AE14" s="149"/>
      <c r="AF14" s="129" t="str">
        <f t="shared" si="5"/>
        <v/>
      </c>
      <c r="AG14" s="149"/>
      <c r="AH14" s="131"/>
      <c r="AI14" s="149"/>
      <c r="AJ14" s="131"/>
      <c r="AK14" s="149"/>
      <c r="AL14" s="131"/>
      <c r="AM14" s="149"/>
      <c r="AN14" s="129" t="str">
        <f t="shared" si="7"/>
        <v/>
      </c>
      <c r="AO14" s="149"/>
      <c r="AP14" s="129" t="str">
        <f t="shared" si="8"/>
        <v/>
      </c>
      <c r="AQ14" s="149"/>
      <c r="AR14" s="129" t="str">
        <f t="shared" si="9"/>
        <v/>
      </c>
      <c r="AS14" s="149"/>
      <c r="AT14" s="131"/>
      <c r="AU14" s="138">
        <f t="shared" si="30"/>
        <v>1</v>
      </c>
      <c r="AV14" s="129">
        <f t="shared" si="10"/>
        <v>1</v>
      </c>
      <c r="AW14" s="139"/>
      <c r="AY14" s="140"/>
      <c r="AZ14" s="131" t="str">
        <f t="shared" si="31"/>
        <v/>
      </c>
      <c r="BA14" s="131" t="str">
        <f t="shared" si="32"/>
        <v/>
      </c>
      <c r="BB14" s="131" t="str">
        <f t="shared" si="33"/>
        <v/>
      </c>
      <c r="BC14" s="131"/>
      <c r="BD14" s="131" t="str">
        <f t="shared" si="34"/>
        <v/>
      </c>
      <c r="BE14" s="131" t="str">
        <f t="shared" si="35"/>
        <v/>
      </c>
      <c r="BF14" s="131" t="str">
        <f t="shared" si="36"/>
        <v/>
      </c>
      <c r="BG14" s="131">
        <f t="shared" si="37"/>
        <v>1</v>
      </c>
      <c r="BH14" s="131" t="str">
        <f t="shared" si="38"/>
        <v/>
      </c>
      <c r="BI14" s="131" t="str">
        <f t="shared" si="39"/>
        <v/>
      </c>
      <c r="BJ14" s="131" t="str">
        <f t="shared" si="40"/>
        <v/>
      </c>
      <c r="BK14" s="131" t="str">
        <f t="shared" si="41"/>
        <v/>
      </c>
      <c r="BL14" s="131" t="str">
        <f t="shared" si="42"/>
        <v/>
      </c>
      <c r="BM14" s="131" t="str">
        <f t="shared" si="43"/>
        <v/>
      </c>
      <c r="BN14" s="131" t="str">
        <f t="shared" si="44"/>
        <v/>
      </c>
      <c r="BO14" s="131"/>
      <c r="BP14" s="131" t="str">
        <f t="shared" si="45"/>
        <v/>
      </c>
      <c r="BQ14" s="141"/>
    </row>
    <row r="15" spans="1:245" s="103" customFormat="1" ht="12.75" x14ac:dyDescent="0.2">
      <c r="A15" s="151" t="s">
        <v>214</v>
      </c>
      <c r="B15" s="150" t="s">
        <v>17</v>
      </c>
      <c r="C15" s="144"/>
      <c r="D15" s="129"/>
      <c r="E15" s="132"/>
      <c r="F15" s="131"/>
      <c r="G15" s="144"/>
      <c r="H15" s="129"/>
      <c r="I15" s="144"/>
      <c r="J15" s="131"/>
      <c r="K15" s="131"/>
      <c r="L15" s="131"/>
      <c r="M15" s="132"/>
      <c r="N15" s="131"/>
      <c r="O15" s="145"/>
      <c r="P15" s="131"/>
      <c r="Q15" s="146"/>
      <c r="R15" s="131"/>
      <c r="S15" s="399">
        <v>35382</v>
      </c>
      <c r="T15" s="129">
        <f t="shared" si="4"/>
        <v>1</v>
      </c>
      <c r="U15" s="147"/>
      <c r="V15" s="131"/>
      <c r="W15" s="131"/>
      <c r="X15" s="131"/>
      <c r="Y15" s="148"/>
      <c r="Z15" s="131"/>
      <c r="AA15" s="131"/>
      <c r="AB15" s="131"/>
      <c r="AC15" s="147"/>
      <c r="AD15" s="131"/>
      <c r="AE15" s="153">
        <v>403</v>
      </c>
      <c r="AF15" s="129">
        <f t="shared" si="5"/>
        <v>15</v>
      </c>
      <c r="AG15" s="149"/>
      <c r="AH15" s="131"/>
      <c r="AI15" s="149"/>
      <c r="AJ15" s="131"/>
      <c r="AK15" s="149"/>
      <c r="AL15" s="131"/>
      <c r="AM15" s="149"/>
      <c r="AN15" s="129" t="str">
        <f t="shared" si="7"/>
        <v/>
      </c>
      <c r="AO15" s="149"/>
      <c r="AP15" s="129" t="str">
        <f t="shared" si="8"/>
        <v/>
      </c>
      <c r="AQ15" s="149"/>
      <c r="AR15" s="129" t="str">
        <f t="shared" si="9"/>
        <v/>
      </c>
      <c r="AS15" s="149"/>
      <c r="AT15" s="131"/>
      <c r="AU15" s="138">
        <f t="shared" ref="AU15" si="46">IF(ISBLANK(B15),"",COUNTA(AS15,AQ15,AO15,AM15,AK15,AI15,AG15,AE15,AC15,AA15,Y15,W15,U15,S15,Q15,O15,M15,K15,I15,G15,E15,C15))</f>
        <v>2</v>
      </c>
      <c r="AV15" s="129">
        <f t="shared" ref="AV15" si="47">SUM(AT15,AR15,AP15,AN15,AL15,AJ15,AH15,AF15,AD15,AB15,Z15,X15,V15,T15,R15,P15,N15,L15,J15,H15,F15,D15)</f>
        <v>16</v>
      </c>
      <c r="AW15" s="139"/>
      <c r="AY15" s="140"/>
      <c r="AZ15" s="131" t="str">
        <f t="shared" si="31"/>
        <v/>
      </c>
      <c r="BA15" s="131" t="str">
        <f t="shared" si="32"/>
        <v/>
      </c>
      <c r="BB15" s="131" t="str">
        <f t="shared" si="33"/>
        <v/>
      </c>
      <c r="BC15" s="131"/>
      <c r="BD15" s="131" t="str">
        <f t="shared" si="34"/>
        <v/>
      </c>
      <c r="BE15" s="131" t="str">
        <f t="shared" si="35"/>
        <v/>
      </c>
      <c r="BF15" s="131" t="str">
        <f t="shared" si="36"/>
        <v/>
      </c>
      <c r="BG15" s="131">
        <f t="shared" si="37"/>
        <v>16</v>
      </c>
      <c r="BH15" s="131" t="str">
        <f t="shared" si="38"/>
        <v/>
      </c>
      <c r="BI15" s="131" t="str">
        <f t="shared" si="39"/>
        <v/>
      </c>
      <c r="BJ15" s="131" t="str">
        <f t="shared" si="40"/>
        <v/>
      </c>
      <c r="BK15" s="131" t="str">
        <f t="shared" si="41"/>
        <v/>
      </c>
      <c r="BL15" s="131" t="str">
        <f t="shared" si="42"/>
        <v/>
      </c>
      <c r="BM15" s="131" t="str">
        <f t="shared" si="43"/>
        <v/>
      </c>
      <c r="BN15" s="131" t="str">
        <f t="shared" si="44"/>
        <v/>
      </c>
      <c r="BO15" s="131"/>
      <c r="BP15" s="131" t="str">
        <f t="shared" si="45"/>
        <v/>
      </c>
      <c r="BQ15" s="141"/>
    </row>
    <row r="16" spans="1:245" s="103" customFormat="1" ht="12.75" x14ac:dyDescent="0.2">
      <c r="A16" s="142"/>
      <c r="B16" s="143"/>
      <c r="C16" s="144"/>
      <c r="D16" s="129"/>
      <c r="E16" s="132"/>
      <c r="F16" s="131"/>
      <c r="G16" s="144"/>
      <c r="H16" s="129"/>
      <c r="I16" s="144"/>
      <c r="J16" s="131"/>
      <c r="K16" s="131"/>
      <c r="L16" s="131"/>
      <c r="M16" s="132"/>
      <c r="N16" s="131"/>
      <c r="O16" s="145"/>
      <c r="P16" s="131"/>
      <c r="Q16" s="146"/>
      <c r="R16" s="131"/>
      <c r="S16" s="147"/>
      <c r="T16" s="129" t="str">
        <f t="shared" si="4"/>
        <v/>
      </c>
      <c r="U16" s="147"/>
      <c r="V16" s="131"/>
      <c r="W16" s="131"/>
      <c r="X16" s="131"/>
      <c r="Y16" s="148"/>
      <c r="Z16" s="131"/>
      <c r="AA16" s="131"/>
      <c r="AB16" s="131"/>
      <c r="AC16" s="147"/>
      <c r="AD16" s="131"/>
      <c r="AE16" s="149"/>
      <c r="AF16" s="129" t="str">
        <f t="shared" si="5"/>
        <v/>
      </c>
      <c r="AG16" s="149"/>
      <c r="AH16" s="131"/>
      <c r="AI16" s="149"/>
      <c r="AJ16" s="131"/>
      <c r="AK16" s="149"/>
      <c r="AL16" s="131"/>
      <c r="AM16" s="149"/>
      <c r="AN16" s="129"/>
      <c r="AO16" s="149"/>
      <c r="AP16" s="131"/>
      <c r="AQ16" s="149"/>
      <c r="AR16" s="131"/>
      <c r="AS16" s="149"/>
      <c r="AT16" s="131"/>
      <c r="AU16" s="138"/>
      <c r="AV16" s="129"/>
      <c r="AW16" s="139"/>
      <c r="AY16" s="140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41"/>
    </row>
    <row r="17" spans="1:69" s="103" customFormat="1" ht="12.75" x14ac:dyDescent="0.2">
      <c r="A17" s="142"/>
      <c r="B17" s="143"/>
      <c r="C17" s="144"/>
      <c r="D17" s="129" t="str">
        <f>IF(ISBLANK(C17),"",VLOOKUP(C17,MF_60_m,2))</f>
        <v/>
      </c>
      <c r="E17" s="132"/>
      <c r="F17" s="131"/>
      <c r="G17" s="144"/>
      <c r="H17" s="129" t="str">
        <f>IF(ISBLANK(G17),"",VLOOKUP(G17,MF_150_m,2))</f>
        <v/>
      </c>
      <c r="I17" s="144"/>
      <c r="J17" s="131"/>
      <c r="K17" s="131"/>
      <c r="L17" s="131" t="str">
        <f>IF(ISBLANK(K17),"",VLOOKUP(K17,MF_50_m_H_,2))</f>
        <v/>
      </c>
      <c r="M17" s="132"/>
      <c r="N17" s="131" t="str">
        <f>IF(ISBLANK(M17),"",VLOOKUP(M17,MF_60_m_H_,2))</f>
        <v/>
      </c>
      <c r="O17" s="145"/>
      <c r="P17" s="131"/>
      <c r="Q17" s="146"/>
      <c r="R17" s="131"/>
      <c r="S17" s="147"/>
      <c r="T17" s="129" t="str">
        <f t="shared" si="4"/>
        <v/>
      </c>
      <c r="U17" s="147"/>
      <c r="V17" s="131"/>
      <c r="W17" s="131"/>
      <c r="X17" s="131"/>
      <c r="Y17" s="148"/>
      <c r="Z17" s="131"/>
      <c r="AA17" s="131"/>
      <c r="AB17" s="131"/>
      <c r="AC17" s="147"/>
      <c r="AD17" s="131"/>
      <c r="AE17" s="149"/>
      <c r="AF17" s="129" t="str">
        <f t="shared" si="5"/>
        <v/>
      </c>
      <c r="AG17" s="149"/>
      <c r="AH17" s="131"/>
      <c r="AI17" s="149"/>
      <c r="AJ17" s="131"/>
      <c r="AK17" s="149"/>
      <c r="AL17" s="131"/>
      <c r="AM17" s="149"/>
      <c r="AN17" s="129" t="str">
        <f>IF(ISBLANK(AM17),"",VLOOKUP(AM17,MF_POIDS,2))</f>
        <v/>
      </c>
      <c r="AO17" s="149"/>
      <c r="AP17" s="131"/>
      <c r="AQ17" s="149"/>
      <c r="AR17" s="131"/>
      <c r="AS17" s="149"/>
      <c r="AT17" s="131"/>
      <c r="AU17" s="138" t="str">
        <f>IF(ISBLANK(B17),"",COUNTA(AS17,AQ17,AO17,AM17,AK17,AI17,AG17,AE17,AC17,AA17,Y17,W17,U17,S17,Q17,O17,M17,K17,I17,G17,E17,C17,#REF!))</f>
        <v/>
      </c>
      <c r="AV17" s="129">
        <f>SUM(AT17,AR17,AP17,AN17,AL17,AJ17,AH17,AF17,AD17,AB17,Z17,X17,V17,T17,R17,P17,N17,L17,J17,H17,F17,D17)</f>
        <v>0</v>
      </c>
      <c r="AW17" s="139"/>
      <c r="AY17" s="140"/>
      <c r="AZ17" s="131" t="str">
        <f>IF(B17&lt;&gt;($AZ$2),"",AV17)</f>
        <v/>
      </c>
      <c r="BA17" s="131" t="str">
        <f>IF(B17&lt;&gt;($BA$2),"",AV17)</f>
        <v/>
      </c>
      <c r="BB17" s="131" t="str">
        <f>IF(B17&lt;&gt;($BB$2),"",AV17)</f>
        <v/>
      </c>
      <c r="BC17" s="131" t="str">
        <f>IF(B17&lt;&gt;($BC$2),"",AV17)</f>
        <v/>
      </c>
      <c r="BD17" s="131" t="str">
        <f>IF(B17&lt;&gt;($BD$2),"",AV17)</f>
        <v/>
      </c>
      <c r="BE17" s="131" t="str">
        <f>IF(B17&lt;&gt;($BE$2),"",AV17)</f>
        <v/>
      </c>
      <c r="BF17" s="131" t="str">
        <f>IF(B17&lt;&gt;($BF$2),"",AV17)</f>
        <v/>
      </c>
      <c r="BG17" s="131" t="str">
        <f>IF(B17&lt;&gt;($BG$2),"",AV17)</f>
        <v/>
      </c>
      <c r="BH17" s="131" t="str">
        <f>IF(B17&lt;&gt;($BH$2),"",AV17)</f>
        <v/>
      </c>
      <c r="BI17" s="131" t="str">
        <f>IF(B17&lt;&gt;($BI$2),"",AV17)</f>
        <v/>
      </c>
      <c r="BJ17" s="131" t="str">
        <f>IF(B17&lt;&gt;($BJ$2),"",AV17)</f>
        <v/>
      </c>
      <c r="BK17" s="131" t="str">
        <f>IF(B17&lt;&gt;($BK$2),"",AV17)</f>
        <v/>
      </c>
      <c r="BL17" s="131" t="str">
        <f>IF(B17&lt;&gt;($BL$2),"",AV17)</f>
        <v/>
      </c>
      <c r="BM17" s="131" t="str">
        <f>IF(B17&lt;&gt;($BM$2),"",AV17)</f>
        <v/>
      </c>
      <c r="BN17" s="131" t="str">
        <f>IF(B17&lt;&gt;($BN$2),"",AV17)</f>
        <v/>
      </c>
      <c r="BO17" s="131" t="str">
        <f>IF(B17&lt;&gt;($BO$2),"",AV17)</f>
        <v/>
      </c>
      <c r="BP17" s="131" t="str">
        <f>IF(B17&lt;&gt;($BP$2),"",AV17)</f>
        <v/>
      </c>
      <c r="BQ17" s="141"/>
    </row>
    <row r="18" spans="1:69" s="103" customFormat="1" ht="12.75" x14ac:dyDescent="0.2">
      <c r="A18" s="142"/>
      <c r="B18" s="143"/>
      <c r="C18" s="144"/>
      <c r="D18" s="129" t="str">
        <f>IF(ISBLANK(C18),"",VLOOKUP(C18,MF_60_m,2))</f>
        <v/>
      </c>
      <c r="E18" s="132"/>
      <c r="F18" s="131"/>
      <c r="G18" s="144"/>
      <c r="H18" s="129" t="str">
        <f>IF(ISBLANK(G18),"",VLOOKUP(G18,MF_150_m,2))</f>
        <v/>
      </c>
      <c r="I18" s="144"/>
      <c r="J18" s="131"/>
      <c r="K18" s="131"/>
      <c r="L18" s="131" t="str">
        <f>IF(ISBLANK(K18),"",VLOOKUP(K18,MF_50_m_H_,2))</f>
        <v/>
      </c>
      <c r="M18" s="132"/>
      <c r="N18" s="131" t="str">
        <f>IF(ISBLANK(M18),"",VLOOKUP(M18,MF_60_m_H_,2))</f>
        <v/>
      </c>
      <c r="O18" s="145"/>
      <c r="P18" s="131"/>
      <c r="Q18" s="146"/>
      <c r="R18" s="131"/>
      <c r="S18" s="147"/>
      <c r="T18" s="129" t="str">
        <f t="shared" si="4"/>
        <v/>
      </c>
      <c r="U18" s="147"/>
      <c r="V18" s="131"/>
      <c r="W18" s="131"/>
      <c r="X18" s="131"/>
      <c r="Y18" s="148"/>
      <c r="Z18" s="131"/>
      <c r="AA18" s="131"/>
      <c r="AB18" s="131"/>
      <c r="AC18" s="147"/>
      <c r="AD18" s="131"/>
      <c r="AE18" s="149"/>
      <c r="AF18" s="129" t="str">
        <f t="shared" si="5"/>
        <v/>
      </c>
      <c r="AG18" s="149"/>
      <c r="AH18" s="131"/>
      <c r="AI18" s="149"/>
      <c r="AJ18" s="131"/>
      <c r="AK18" s="149"/>
      <c r="AL18" s="131"/>
      <c r="AM18" s="149"/>
      <c r="AN18" s="129" t="str">
        <f>IF(ISBLANK(AM18),"",VLOOKUP(AM18,MF_POIDS,2))</f>
        <v/>
      </c>
      <c r="AO18" s="149"/>
      <c r="AP18" s="131"/>
      <c r="AQ18" s="149"/>
      <c r="AR18" s="131"/>
      <c r="AS18" s="149"/>
      <c r="AT18" s="131"/>
      <c r="AU18" s="138" t="str">
        <f>IF(ISBLANK(B18),"",COUNTA(AS18,AQ18,AO18,AM18,AK18,AI18,AG18,AE18,AC18,AA18,Y18,W18,U18,S18,Q18,O18,M18,K18,I18,G18,E18,C18,#REF!))</f>
        <v/>
      </c>
      <c r="AV18" s="129">
        <f>SUM(AT18,AR18,AP18,AN18,AL18,AJ18,AH18,AF18,AD18,AB18,Z18,X18,V18,T18,R18,P18,N18,L18,J18,H18,F18,D18)</f>
        <v>0</v>
      </c>
      <c r="AW18" s="139"/>
      <c r="AY18" s="140"/>
      <c r="AZ18" s="131" t="str">
        <f>IF(B18&lt;&gt;($AZ$2),"",AV18)</f>
        <v/>
      </c>
      <c r="BA18" s="131" t="str">
        <f>IF(B18&lt;&gt;($BA$2),"",AV18)</f>
        <v/>
      </c>
      <c r="BB18" s="131" t="str">
        <f>IF(B18&lt;&gt;($BB$2),"",AV18)</f>
        <v/>
      </c>
      <c r="BC18" s="131" t="str">
        <f>IF(B18&lt;&gt;($BC$2),"",AV18)</f>
        <v/>
      </c>
      <c r="BD18" s="131" t="str">
        <f>IF(B18&lt;&gt;($BD$2),"",AV18)</f>
        <v/>
      </c>
      <c r="BE18" s="131" t="str">
        <f>IF(B18&lt;&gt;($BE$2),"",AV18)</f>
        <v/>
      </c>
      <c r="BF18" s="131" t="str">
        <f>IF(B18&lt;&gt;($BF$2),"",AV18)</f>
        <v/>
      </c>
      <c r="BG18" s="131" t="str">
        <f>IF(B18&lt;&gt;($BG$2),"",AV18)</f>
        <v/>
      </c>
      <c r="BH18" s="131" t="str">
        <f>IF(B18&lt;&gt;($BH$2),"",AV18)</f>
        <v/>
      </c>
      <c r="BI18" s="131" t="str">
        <f>IF(B18&lt;&gt;($BI$2),"",AV18)</f>
        <v/>
      </c>
      <c r="BJ18" s="131" t="str">
        <f>IF(B18&lt;&gt;($BJ$2),"",AV18)</f>
        <v/>
      </c>
      <c r="BK18" s="131" t="str">
        <f>IF(B18&lt;&gt;($BK$2),"",AV18)</f>
        <v/>
      </c>
      <c r="BL18" s="131" t="str">
        <f>IF(B18&lt;&gt;($BL$2),"",AV18)</f>
        <v/>
      </c>
      <c r="BM18" s="131" t="str">
        <f>IF(B18&lt;&gt;($BM$2),"",AV18)</f>
        <v/>
      </c>
      <c r="BN18" s="131" t="str">
        <f>IF(B18&lt;&gt;($BN$2),"",AV18)</f>
        <v/>
      </c>
      <c r="BO18" s="131" t="str">
        <f>IF(B18&lt;&gt;($BO$2),"",AV18)</f>
        <v/>
      </c>
      <c r="BP18" s="131" t="str">
        <f>IF(B18&lt;&gt;($BP$2),"",AV18)</f>
        <v/>
      </c>
      <c r="BQ18" s="141"/>
    </row>
    <row r="19" spans="1:69" s="103" customFormat="1" ht="12.75" x14ac:dyDescent="0.2">
      <c r="A19" s="142"/>
      <c r="B19" s="150"/>
      <c r="C19" s="144"/>
      <c r="D19" s="129" t="str">
        <f>IF(ISBLANK(C19),"",VLOOKUP(C19,MF_60_m,2))</f>
        <v/>
      </c>
      <c r="E19" s="132"/>
      <c r="F19" s="131"/>
      <c r="G19" s="144"/>
      <c r="H19" s="129" t="str">
        <f>IF(ISBLANK(G19),"",VLOOKUP(G19,MF_150_m,2))</f>
        <v/>
      </c>
      <c r="I19" s="144"/>
      <c r="J19" s="131"/>
      <c r="K19" s="131"/>
      <c r="L19" s="131" t="str">
        <f>IF(ISBLANK(K19),"",VLOOKUP(K19,MF_50_m_H_,2))</f>
        <v/>
      </c>
      <c r="M19" s="132"/>
      <c r="N19" s="131" t="str">
        <f>IF(ISBLANK(M19),"",VLOOKUP(M19,MF_60_m_H_,2))</f>
        <v/>
      </c>
      <c r="O19" s="145"/>
      <c r="P19" s="131"/>
      <c r="Q19" s="146"/>
      <c r="R19" s="131"/>
      <c r="S19" s="147"/>
      <c r="T19" s="129" t="str">
        <f t="shared" si="4"/>
        <v/>
      </c>
      <c r="U19" s="147"/>
      <c r="V19" s="131"/>
      <c r="W19" s="131"/>
      <c r="X19" s="131"/>
      <c r="Y19" s="148"/>
      <c r="Z19" s="131"/>
      <c r="AA19" s="131"/>
      <c r="AB19" s="131"/>
      <c r="AC19" s="147"/>
      <c r="AD19" s="131"/>
      <c r="AE19" s="149"/>
      <c r="AF19" s="129" t="str">
        <f t="shared" si="5"/>
        <v/>
      </c>
      <c r="AG19" s="149"/>
      <c r="AH19" s="131"/>
      <c r="AI19" s="149"/>
      <c r="AJ19" s="131"/>
      <c r="AK19" s="149"/>
      <c r="AL19" s="131"/>
      <c r="AM19" s="149"/>
      <c r="AN19" s="129" t="str">
        <f>IF(ISBLANK(AM19),"",VLOOKUP(AM19,MF_POIDS,2))</f>
        <v/>
      </c>
      <c r="AO19" s="149"/>
      <c r="AP19" s="131"/>
      <c r="AQ19" s="149"/>
      <c r="AR19" s="131"/>
      <c r="AS19" s="149"/>
      <c r="AT19" s="131"/>
      <c r="AU19" s="138" t="str">
        <f>IF(ISBLANK(B19),"",COUNTA(AS19,AQ19,AO19,AM19,AK19,AI19,AG19,AE19,AC19,AA19,Y19,W19,U19,S19,Q19,O19,M19,K19,I19,G19,E19,C19,#REF!))</f>
        <v/>
      </c>
      <c r="AV19" s="129">
        <f>SUM(AT19,AR19,AP19,AN19,AL19,AJ19,AH19,AF19,AD19,AB19,Z19,X19,V19,T19,R19,P19,N19,L19,J19,H19,F19,D19)</f>
        <v>0</v>
      </c>
      <c r="AW19" s="139"/>
      <c r="AY19" s="140"/>
      <c r="AZ19" s="131" t="str">
        <f>IF(B19&lt;&gt;($AZ$2),"",AV19)</f>
        <v/>
      </c>
      <c r="BA19" s="131" t="str">
        <f>IF(B19&lt;&gt;($BA$2),"",AV19)</f>
        <v/>
      </c>
      <c r="BB19" s="131" t="str">
        <f>IF(B19&lt;&gt;($BB$2),"",AV19)</f>
        <v/>
      </c>
      <c r="BC19" s="154" t="str">
        <f>IF(B19&lt;&gt;($BC$2),"",AV19)</f>
        <v/>
      </c>
      <c r="BD19" s="131" t="str">
        <f>IF(B19&lt;&gt;($BD$2),"",AV19)</f>
        <v/>
      </c>
      <c r="BE19" s="131" t="str">
        <f>IF(B19&lt;&gt;($BE$2),"",AV19)</f>
        <v/>
      </c>
      <c r="BF19" s="131" t="str">
        <f>IF(B19&lt;&gt;($BF$2),"",AV19)</f>
        <v/>
      </c>
      <c r="BG19" s="131" t="str">
        <f>IF(B19&lt;&gt;($BG$2),"",AV19)</f>
        <v/>
      </c>
      <c r="BH19" s="131" t="str">
        <f>IF(B19&lt;&gt;($BH$2),"",AV19)</f>
        <v/>
      </c>
      <c r="BI19" s="131" t="str">
        <f>IF(B19&lt;&gt;($BI$2),"",AV19)</f>
        <v/>
      </c>
      <c r="BJ19" s="131" t="str">
        <f>IF(B19&lt;&gt;($BJ$2),"",AV19)</f>
        <v/>
      </c>
      <c r="BK19" s="131" t="str">
        <f>IF(B19&lt;&gt;($BK$2),"",AV19)</f>
        <v/>
      </c>
      <c r="BL19" s="131" t="str">
        <f>IF(B19&lt;&gt;($BL$2),"",AV19)</f>
        <v/>
      </c>
      <c r="BM19" s="131" t="str">
        <f>IF(B19&lt;&gt;($BM$2),"",AV19)</f>
        <v/>
      </c>
      <c r="BN19" s="131" t="str">
        <f>IF(B19&lt;&gt;($BN$2),"",AV19)</f>
        <v/>
      </c>
      <c r="BO19" s="154" t="str">
        <f>IF(B19&lt;&gt;($BO$2),"",AV19)</f>
        <v/>
      </c>
      <c r="BP19" s="131" t="str">
        <f>IF(B19&lt;&gt;($BP$2),"",AV19)</f>
        <v/>
      </c>
      <c r="BQ19" s="141"/>
    </row>
    <row r="20" spans="1:69" x14ac:dyDescent="0.25">
      <c r="A20" s="155" t="s">
        <v>221</v>
      </c>
      <c r="B20" s="156"/>
      <c r="C20" s="157"/>
      <c r="D20" s="156"/>
      <c r="E20" s="158"/>
      <c r="F20" s="156"/>
      <c r="G20" s="157"/>
      <c r="H20" s="156"/>
      <c r="I20" s="157"/>
      <c r="J20" s="156"/>
      <c r="K20" s="156"/>
      <c r="L20" s="156"/>
      <c r="M20" s="158"/>
      <c r="N20" s="156"/>
      <c r="O20" s="159"/>
      <c r="P20" s="156"/>
      <c r="Q20" s="160"/>
      <c r="R20" s="156"/>
      <c r="S20" s="161"/>
      <c r="T20" s="156"/>
      <c r="U20" s="161"/>
      <c r="V20" s="156"/>
      <c r="W20" s="156"/>
      <c r="X20" s="156"/>
      <c r="Y20" s="162"/>
      <c r="Z20" s="156"/>
      <c r="AA20" s="156"/>
      <c r="AB20" s="156"/>
      <c r="AC20" s="161"/>
      <c r="AD20" s="156"/>
      <c r="AE20" s="163"/>
      <c r="AF20" s="156"/>
      <c r="AG20" s="163"/>
      <c r="AH20" s="156"/>
      <c r="AI20" s="163"/>
      <c r="AJ20" s="156"/>
      <c r="AK20" s="163"/>
      <c r="AL20" s="156"/>
      <c r="AM20" s="163"/>
      <c r="AN20" s="156"/>
      <c r="AO20" s="163"/>
      <c r="AP20" s="156"/>
      <c r="AQ20" s="163"/>
      <c r="AR20" s="156"/>
      <c r="AS20" s="163"/>
      <c r="AT20" s="156"/>
      <c r="AU20" s="164"/>
      <c r="AV20" s="156"/>
      <c r="AW20" s="160"/>
      <c r="AX20" s="160"/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  <c r="BJ20" s="160"/>
      <c r="BK20" s="160"/>
      <c r="BL20" s="160"/>
      <c r="BM20" s="160"/>
      <c r="BN20" s="160"/>
      <c r="BO20" s="160"/>
      <c r="BP20" s="160"/>
      <c r="BQ20" s="160"/>
    </row>
    <row r="21" spans="1:69" s="103" customFormat="1" ht="12.75" x14ac:dyDescent="0.2">
      <c r="A21" s="404" t="s">
        <v>219</v>
      </c>
      <c r="B21" s="405" t="s">
        <v>16</v>
      </c>
      <c r="C21" s="406"/>
      <c r="D21" s="407" t="str">
        <f t="shared" ref="D21" si="48">IF(ISBLANK(C21),"",VLOOKUP(C21,MF_60_m,2))</f>
        <v/>
      </c>
      <c r="E21" s="408">
        <v>1335</v>
      </c>
      <c r="F21" s="407">
        <f>IF(ISBLANK(E21),"",VLOOKUP(E21,MF_80_m,2))</f>
        <v>1</v>
      </c>
      <c r="G21" s="406"/>
      <c r="H21" s="407" t="str">
        <f t="shared" ref="H21" si="49">IF(ISBLANK(G21),"",VLOOKUP(G21,MF_150_m,2))</f>
        <v/>
      </c>
      <c r="I21" s="406"/>
      <c r="J21" s="407"/>
      <c r="K21" s="407"/>
      <c r="L21" s="407" t="str">
        <f t="shared" ref="L21" si="50">IF(ISBLANK(K21),"",VLOOKUP(K21,MF_50_m_H_,2))</f>
        <v/>
      </c>
      <c r="M21" s="409"/>
      <c r="N21" s="407" t="str">
        <f t="shared" ref="N21" si="51">IF(ISBLANK(M21),"",VLOOKUP(M21,MF_60_m_H_,2))</f>
        <v/>
      </c>
      <c r="O21" s="410"/>
      <c r="P21" s="407"/>
      <c r="Q21" s="411"/>
      <c r="R21" s="407"/>
      <c r="S21" s="412"/>
      <c r="T21" s="407" t="str">
        <f t="shared" ref="T21" si="52">IF(ISBLANK(S21),"",VLOOKUP(S21,MF_1000_m,2))</f>
        <v/>
      </c>
      <c r="U21" s="413"/>
      <c r="V21" s="407"/>
      <c r="W21" s="407"/>
      <c r="X21" s="407"/>
      <c r="Y21" s="414"/>
      <c r="Z21" s="407"/>
      <c r="AA21" s="407"/>
      <c r="AB21" s="407"/>
      <c r="AC21" s="413"/>
      <c r="AD21" s="407"/>
      <c r="AE21" s="415"/>
      <c r="AF21" s="407" t="str">
        <f t="shared" ref="AF21" si="53">IF(ISBLANK(AE21),"",VLOOKUP(AE21,MF_LONGUEUR,2))</f>
        <v/>
      </c>
      <c r="AG21" s="415"/>
      <c r="AH21" s="407"/>
      <c r="AI21" s="415"/>
      <c r="AJ21" s="407"/>
      <c r="AK21" s="415"/>
      <c r="AL21" s="407" t="str">
        <f t="shared" ref="AL21" si="54">IF(ISBLANK(AK21),"",VLOOKUP(AK21,MF_PERCHE,2))</f>
        <v/>
      </c>
      <c r="AM21" s="415"/>
      <c r="AN21" s="407" t="str">
        <f t="shared" ref="AN21" si="55">IF(ISBLANK(AM21),"",VLOOKUP(AM21,MF_POIDS,2))</f>
        <v/>
      </c>
      <c r="AO21" s="415"/>
      <c r="AP21" s="407" t="str">
        <f t="shared" ref="AP21" si="56">IF(ISBLANK(AO21),"",VLOOKUP(AO21,MF_DISQUE,2))</f>
        <v/>
      </c>
      <c r="AQ21" s="415"/>
      <c r="AR21" s="407" t="str">
        <f t="shared" ref="AR21" si="57">IF(ISBLANK(AQ21),"",VLOOKUP(AQ21,MF_JAVELOT,2))</f>
        <v/>
      </c>
      <c r="AS21" s="415"/>
      <c r="AT21" s="407"/>
      <c r="AU21" s="416">
        <f t="shared" ref="AU21" si="58">IF(ISBLANK(B21),"",COUNTA(AS21,AQ21,AO21,AM21,AK21,AI21,AG21,AE21,AC21,AA21,Y21,W21,U21,S21,Q21,O21,M21,K21,I21,G21,E21,C21))</f>
        <v>1</v>
      </c>
      <c r="AV21" s="401">
        <f t="shared" ref="AV21" si="59">SUM(AT21,AR21,AP21,AN21,AL21,AJ21,AH21,AF21,AD21,AB21,Z21,X21,V21,T21,R21,P21,N21,L21,J21,H21,F21,D21)</f>
        <v>1</v>
      </c>
      <c r="AW21" s="139"/>
      <c r="AY21" s="140" t="str">
        <f t="shared" ref="AY21" si="60">IF(B21&lt;&gt;($AY$2),"",AV21)</f>
        <v/>
      </c>
      <c r="AZ21" s="131" t="str">
        <f t="shared" ref="AZ21" si="61">IF(B21&lt;&gt;($AZ$2),"",AV21)</f>
        <v/>
      </c>
      <c r="BA21" s="131" t="str">
        <f t="shared" ref="BA21" si="62">IF(B21&lt;&gt;($BA$2),"",AV21)</f>
        <v/>
      </c>
      <c r="BB21" s="131" t="str">
        <f t="shared" ref="BB21" si="63">IF(B21&lt;&gt;($BB$2),"",AV21)</f>
        <v/>
      </c>
      <c r="BC21" s="131" t="str">
        <f t="shared" ref="BC21" si="64">IF(B21&lt;&gt;($BC$2),"",AV21)</f>
        <v/>
      </c>
      <c r="BD21" s="131" t="str">
        <f t="shared" ref="BD21" si="65">IF(B21&lt;&gt;($BD$2),"",AV21)</f>
        <v/>
      </c>
      <c r="BE21" s="131" t="str">
        <f t="shared" ref="BE21" si="66">IF(B21&lt;&gt;($BE$2),"",AV21)</f>
        <v/>
      </c>
      <c r="BF21" s="131">
        <f t="shared" ref="BF21" si="67">IF(B21&lt;&gt;($BF$2),"",AV21)</f>
        <v>1</v>
      </c>
      <c r="BG21" s="131" t="str">
        <f t="shared" ref="BG21" si="68">IF(B21&lt;&gt;($BG$2),"",AV21)</f>
        <v/>
      </c>
      <c r="BH21" s="131" t="str">
        <f t="shared" ref="BH21" si="69">IF(B21&lt;&gt;($BH$2),"",AV21)</f>
        <v/>
      </c>
      <c r="BI21" s="131" t="str">
        <f t="shared" ref="BI21" si="70">IF(B21&lt;&gt;($BI$2),"",AV21)</f>
        <v/>
      </c>
      <c r="BJ21" s="131" t="str">
        <f t="shared" ref="BJ21" si="71">IF(B21&lt;&gt;($BJ$2),"",AV21)</f>
        <v/>
      </c>
      <c r="BK21" s="131" t="str">
        <f t="shared" ref="BK21" si="72">IF(B21&lt;&gt;($BK$2),"",AV21)</f>
        <v/>
      </c>
      <c r="BL21" s="131" t="str">
        <f t="shared" ref="BL21" si="73">IF(B21&lt;&gt;($BL$2),"",AV21)</f>
        <v/>
      </c>
      <c r="BM21" s="131" t="str">
        <f t="shared" ref="BM21" si="74">IF(B21&lt;&gt;($BM$2),"",AV21)</f>
        <v/>
      </c>
      <c r="BN21" s="131" t="str">
        <f t="shared" ref="BN21" si="75">IF(B21&lt;&gt;($BN$2),"",AV21)</f>
        <v/>
      </c>
      <c r="BO21" s="131" t="str">
        <f t="shared" ref="BO21" si="76">IF(B21&lt;&gt;($BO$2),"",AV21)</f>
        <v/>
      </c>
      <c r="BP21" s="131" t="str">
        <f t="shared" ref="BP21" si="77">IF(B21&lt;&gt;($BP$2),"",AV21)</f>
        <v/>
      </c>
      <c r="BQ21" s="141" t="str">
        <f t="shared" ref="BQ21" si="78">IF(B21&lt;&gt;($BQ$2),"",AV21)</f>
        <v/>
      </c>
    </row>
    <row r="22" spans="1:69" s="103" customFormat="1" ht="12.75" x14ac:dyDescent="0.2">
      <c r="A22" s="126" t="s">
        <v>213</v>
      </c>
      <c r="B22" s="127" t="s">
        <v>20</v>
      </c>
      <c r="C22" s="128"/>
      <c r="D22" s="129" t="str">
        <f t="shared" ref="D22" si="79">IF(ISBLANK(C22),"",VLOOKUP(C22,MF_60_m,2))</f>
        <v/>
      </c>
      <c r="E22" s="402">
        <v>1236</v>
      </c>
      <c r="F22" s="129">
        <f>IF(ISBLANK(E22),"",VLOOKUP(E22,MF_80_m,2))</f>
        <v>1</v>
      </c>
      <c r="G22" s="128"/>
      <c r="H22" s="129" t="str">
        <f t="shared" ref="H22" si="80">IF(ISBLANK(G22),"",VLOOKUP(G22,MF_150_m,2))</f>
        <v/>
      </c>
      <c r="I22" s="128"/>
      <c r="J22" s="129"/>
      <c r="K22" s="129"/>
      <c r="L22" s="129" t="str">
        <f t="shared" ref="L22" si="81">IF(ISBLANK(K22),"",VLOOKUP(K22,MF_50_m_H_,2))</f>
        <v/>
      </c>
      <c r="M22" s="130"/>
      <c r="N22" s="129" t="str">
        <f t="shared" ref="N22" si="82">IF(ISBLANK(M22),"",VLOOKUP(M22,MF_60_m_H_,2))</f>
        <v/>
      </c>
      <c r="O22" s="133"/>
      <c r="P22" s="129"/>
      <c r="Q22" s="134"/>
      <c r="R22" s="129"/>
      <c r="S22" s="403"/>
      <c r="T22" s="129" t="str">
        <f t="shared" ref="T22" si="83">IF(ISBLANK(S22),"",VLOOKUP(S22,MF_1000_m,2))</f>
        <v/>
      </c>
      <c r="U22" s="135"/>
      <c r="V22" s="129"/>
      <c r="W22" s="129"/>
      <c r="X22" s="129"/>
      <c r="Y22" s="136"/>
      <c r="Z22" s="129"/>
      <c r="AA22" s="129"/>
      <c r="AB22" s="129"/>
      <c r="AC22" s="135"/>
      <c r="AD22" s="129"/>
      <c r="AE22" s="137"/>
      <c r="AF22" s="129"/>
      <c r="AG22" s="137"/>
      <c r="AH22" s="129"/>
      <c r="AI22" s="137"/>
      <c r="AJ22" s="129"/>
      <c r="AK22" s="137"/>
      <c r="AL22" s="129"/>
      <c r="AM22" s="137"/>
      <c r="AN22" s="129"/>
      <c r="AO22" s="137"/>
      <c r="AP22" s="129"/>
      <c r="AQ22" s="137"/>
      <c r="AR22" s="129" t="str">
        <f t="shared" ref="AR22" si="84">IF(ISBLANK(AQ22),"",VLOOKUP(AQ22,MF_JAVELOT,2))</f>
        <v/>
      </c>
      <c r="AS22" s="137"/>
      <c r="AT22" s="129"/>
      <c r="AU22" s="138">
        <f t="shared" ref="AU22" si="85">IF(ISBLANK(B22),"",COUNTA(AS22,AQ22,AO22,AM22,AK22,AI22,AG22,AE22,AC22,AA22,Y22,W22,U22,S22,Q22,O22,M22,K22,I22,G22,E22,C22))</f>
        <v>1</v>
      </c>
      <c r="AV22" s="129">
        <f t="shared" ref="AV22" si="86">SUM(AT22,AR22,AP22,AN22,AL22,AJ22,AH22,AF22,AD22,AB22,Z22,X22,V22,T22,R22,P22,N22,L22,J22,H22,F22,D22)</f>
        <v>1</v>
      </c>
      <c r="AW22" s="139"/>
      <c r="AY22" s="140"/>
      <c r="AZ22" s="131" t="str">
        <f t="shared" ref="AZ22" si="87">IF(B22&lt;&gt;($AZ$2),"",AV22)</f>
        <v/>
      </c>
      <c r="BA22" s="131" t="str">
        <f t="shared" ref="BA22" si="88">IF(B22&lt;&gt;($BA$2),"",AV22)</f>
        <v/>
      </c>
      <c r="BB22" s="131" t="str">
        <f t="shared" ref="BB22" si="89">IF(B22&lt;&gt;($BB$2),"",AV22)</f>
        <v/>
      </c>
      <c r="BC22" s="131"/>
      <c r="BD22" s="131" t="str">
        <f t="shared" ref="BD22" si="90">IF(B22&lt;&gt;($BD$2),"",AV22)</f>
        <v/>
      </c>
      <c r="BE22" s="131" t="str">
        <f t="shared" ref="BE22" si="91">IF(B22&lt;&gt;($BE$2),"",AV22)</f>
        <v/>
      </c>
      <c r="BF22" s="131" t="str">
        <f t="shared" ref="BF22" si="92">IF(B22&lt;&gt;($BF$2),"",AV22)</f>
        <v/>
      </c>
      <c r="BG22" s="131" t="str">
        <f t="shared" ref="BG22" si="93">IF(B22&lt;&gt;($BG$2),"",AV22)</f>
        <v/>
      </c>
      <c r="BH22" s="131" t="str">
        <f t="shared" ref="BH22" si="94">IF(B22&lt;&gt;($BH$2),"",AV22)</f>
        <v/>
      </c>
      <c r="BI22" s="131" t="str">
        <f t="shared" ref="BI22" si="95">IF(B22&lt;&gt;($BI$2),"",AV22)</f>
        <v/>
      </c>
      <c r="BJ22" s="131">
        <f t="shared" ref="BJ22" si="96">IF(B22&lt;&gt;($BJ$2),"",AV22)</f>
        <v>1</v>
      </c>
      <c r="BK22" s="131" t="str">
        <f t="shared" ref="BK22" si="97">IF(B22&lt;&gt;($BK$2),"",AV22)</f>
        <v/>
      </c>
      <c r="BL22" s="131" t="str">
        <f t="shared" ref="BL22" si="98">IF(B22&lt;&gt;($BL$2),"",AV22)</f>
        <v/>
      </c>
      <c r="BM22" s="131" t="str">
        <f t="shared" ref="BM22" si="99">IF(B22&lt;&gt;($BM$2),"",AV22)</f>
        <v/>
      </c>
      <c r="BN22" s="131" t="str">
        <f t="shared" ref="BN22" si="100">IF(B22&lt;&gt;($BN$2),"",AV22)</f>
        <v/>
      </c>
      <c r="BO22" s="131"/>
      <c r="BP22" s="131" t="str">
        <f t="shared" ref="BP22" si="101">IF(B22&lt;&gt;($BP$2),"",AV22)</f>
        <v/>
      </c>
      <c r="BQ22" s="141"/>
    </row>
    <row r="23" spans="1:69" x14ac:dyDescent="0.25"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5"/>
      <c r="BL23" s="165"/>
      <c r="BM23" s="165"/>
      <c r="BN23" s="165"/>
      <c r="BO23" s="165"/>
      <c r="BP23" s="165"/>
      <c r="BQ23" s="165"/>
    </row>
    <row r="24" spans="1:69" x14ac:dyDescent="0.25">
      <c r="AX24" s="98" t="s">
        <v>106</v>
      </c>
      <c r="AY24" s="166">
        <f>COUNTIF($B$4:$B19,AY2)</f>
        <v>0</v>
      </c>
      <c r="AZ24" s="166">
        <f>COUNTIF($B$4:$B19,AZ2)</f>
        <v>0</v>
      </c>
      <c r="BA24" s="166">
        <f>COUNTIF($B$4:$B19,BA2)</f>
        <v>2</v>
      </c>
      <c r="BB24" s="166">
        <f>COUNTIF($B$4:$B19,BB2)</f>
        <v>0</v>
      </c>
      <c r="BC24" s="166">
        <f>COUNTIF($B$4:$B19,BC2)</f>
        <v>0</v>
      </c>
      <c r="BD24" s="166">
        <f>COUNTIF($B$4:$B19,BD2)</f>
        <v>0</v>
      </c>
      <c r="BE24" s="166">
        <f>COUNTIF($B$4:$B19,BE2)</f>
        <v>0</v>
      </c>
      <c r="BF24" s="166">
        <f>COUNTIF($B$4:$B19,BF2)</f>
        <v>2</v>
      </c>
      <c r="BG24" s="166">
        <f>COUNTIF($B$4:$B19,BG2)</f>
        <v>5</v>
      </c>
      <c r="BH24" s="166">
        <f>COUNTIF($B$4:$B19,BH2)</f>
        <v>0</v>
      </c>
      <c r="BI24" s="166">
        <f>COUNTIF($B$4:$B19,BI2)</f>
        <v>0</v>
      </c>
      <c r="BJ24" s="166">
        <f>COUNTIF($B$4:$B19,BJ2)</f>
        <v>1</v>
      </c>
      <c r="BK24" s="166">
        <f>COUNTIF($B$4:$B19,BK2)</f>
        <v>0</v>
      </c>
      <c r="BL24" s="166">
        <f>COUNTIF($B$4:$B19,BL2)</f>
        <v>2</v>
      </c>
      <c r="BM24" s="166">
        <f>COUNTIF($B$4:$B19,BM2)</f>
        <v>0</v>
      </c>
      <c r="BN24" s="166">
        <f>COUNTIF($B$4:$B19,BN2)</f>
        <v>0</v>
      </c>
      <c r="BO24" s="166">
        <f>COUNTIF($B$4:$B19,BO2)</f>
        <v>0</v>
      </c>
      <c r="BP24" s="166">
        <f>COUNTIF($B$4:$B19,BP2)</f>
        <v>0</v>
      </c>
      <c r="BQ24" s="166">
        <f>COUNTIF($B$4:$B19,BQ2)</f>
        <v>0</v>
      </c>
    </row>
  </sheetData>
  <sheetProtection selectLockedCells="1" selectUnlockedCells="1"/>
  <mergeCells count="27">
    <mergeCell ref="AW2:AW3"/>
    <mergeCell ref="AC2:AD2"/>
    <mergeCell ref="AE2:AF2"/>
    <mergeCell ref="AG2:AH2"/>
    <mergeCell ref="AI2:AJ2"/>
    <mergeCell ref="AK2:AL2"/>
    <mergeCell ref="AA2:AB2"/>
    <mergeCell ref="AO2:AP2"/>
    <mergeCell ref="AQ2:AR2"/>
    <mergeCell ref="AS2:AT2"/>
    <mergeCell ref="AV2:AV3"/>
    <mergeCell ref="A1:AW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AM2:AN2"/>
    <mergeCell ref="Q2:R2"/>
    <mergeCell ref="S2:T2"/>
    <mergeCell ref="U2:V2"/>
    <mergeCell ref="W2:X2"/>
    <mergeCell ref="Y2:Z2"/>
  </mergeCells>
  <printOptions horizontalCentered="1"/>
  <pageMargins left="0.19652777777777777" right="0.19652777777777777" top="0.59027777777777779" bottom="0.59027777777777779" header="0.19652777777777777" footer="0"/>
  <pageSetup paperSize="9" firstPageNumber="0" orientation="landscape" horizontalDpi="300" verticalDpi="300" r:id="rId1"/>
  <headerFooter alignWithMargins="0">
    <oddHeader>&amp;LFSGT &amp;CCHALLENGE GUIMIER
1er tour&amp;RParis
19  novembre 2011</oddHeader>
    <oddFooter>&amp;CPage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A1:IK24"/>
  <sheetViews>
    <sheetView showZeros="0" tabSelected="1" view="pageBreakPreview" zoomScaleNormal="90" zoomScaleSheetLayoutView="100" workbookViewId="0">
      <pane xSplit="2" ySplit="3" topLeftCell="E4" activePane="bottomRight" state="frozen"/>
      <selection pane="topRight" activeCell="C1" sqref="C1"/>
      <selection pane="bottomLeft" activeCell="A28" sqref="A28"/>
      <selection pane="bottomRight" activeCell="S6" sqref="S6"/>
    </sheetView>
  </sheetViews>
  <sheetFormatPr baseColWidth="10" defaultRowHeight="15.75" x14ac:dyDescent="0.25"/>
  <cols>
    <col min="1" max="1" width="21.5" style="93" customWidth="1"/>
    <col min="2" max="2" width="5.125" style="93" customWidth="1"/>
    <col min="3" max="3" width="5.625" style="94" hidden="1" customWidth="1"/>
    <col min="4" max="4" width="5.625" style="93" hidden="1" customWidth="1"/>
    <col min="5" max="5" width="11.375" style="94" customWidth="1"/>
    <col min="6" max="12" width="5.5" style="93" hidden="1" customWidth="1"/>
    <col min="13" max="13" width="5.5" style="94" hidden="1" customWidth="1"/>
    <col min="14" max="14" width="5.5" style="93" hidden="1" customWidth="1"/>
    <col min="15" max="15" width="5.5" style="94" hidden="1" customWidth="1"/>
    <col min="16" max="18" width="5.5" style="93" hidden="1" customWidth="1"/>
    <col min="19" max="19" width="11.375" style="93" customWidth="1"/>
    <col min="20" max="20" width="5.5" style="93" hidden="1" customWidth="1"/>
    <col min="21" max="21" width="5.5" style="95" hidden="1" customWidth="1"/>
    <col min="22" max="28" width="5.5" style="93" hidden="1" customWidth="1"/>
    <col min="29" max="29" width="5.5" style="95" hidden="1" customWidth="1"/>
    <col min="30" max="30" width="5.5" style="93" hidden="1" customWidth="1"/>
    <col min="31" max="31" width="11.375" style="96" customWidth="1"/>
    <col min="32" max="32" width="5.5" style="93" hidden="1" customWidth="1"/>
    <col min="33" max="33" width="5.5" style="96" hidden="1" customWidth="1"/>
    <col min="34" max="34" width="5.5" style="93" hidden="1" customWidth="1"/>
    <col min="35" max="35" width="11.375" style="93" customWidth="1"/>
    <col min="36" max="36" width="5.5" style="93" hidden="1" customWidth="1"/>
    <col min="37" max="37" width="5.5" style="96" hidden="1" customWidth="1"/>
    <col min="38" max="38" width="5.5" style="93" hidden="1" customWidth="1"/>
    <col min="39" max="39" width="11.375" style="96" customWidth="1"/>
    <col min="40" max="40" width="5.5" style="93" hidden="1" customWidth="1"/>
    <col min="41" max="41" width="11.375" style="96" customWidth="1"/>
    <col min="42" max="42" width="5.5" style="93" hidden="1" customWidth="1"/>
    <col min="43" max="43" width="11.375" style="96" customWidth="1"/>
    <col min="44" max="44" width="6.125" style="93" hidden="1" customWidth="1"/>
    <col min="45" max="45" width="11" style="96" hidden="1" customWidth="1"/>
    <col min="46" max="46" width="11" style="93" hidden="1" customWidth="1"/>
    <col min="47" max="47" width="7.75" style="97" customWidth="1"/>
    <col min="48" max="49" width="5.625" style="93" hidden="1" customWidth="1"/>
    <col min="50" max="50" width="13.875" style="98" hidden="1" customWidth="1"/>
    <col min="51" max="52" width="4.875" style="8" hidden="1" customWidth="1"/>
    <col min="53" max="53" width="4.5" style="8" hidden="1" customWidth="1"/>
    <col min="54" max="54" width="4.875" style="8" hidden="1" customWidth="1"/>
    <col min="55" max="55" width="3" style="8" hidden="1" customWidth="1"/>
    <col min="56" max="56" width="4.125" style="8" hidden="1" customWidth="1"/>
    <col min="57" max="57" width="5.125" style="8" hidden="1" customWidth="1"/>
    <col min="58" max="58" width="5.25" style="8" hidden="1" customWidth="1"/>
    <col min="59" max="59" width="3.875" style="8" hidden="1" customWidth="1"/>
    <col min="60" max="60" width="3.375" style="8" hidden="1" customWidth="1"/>
    <col min="61" max="61" width="5.125" style="8" hidden="1" customWidth="1"/>
    <col min="62" max="62" width="3.125" style="8" hidden="1" customWidth="1"/>
    <col min="63" max="63" width="4.5" style="8" hidden="1" customWidth="1"/>
    <col min="64" max="64" width="4.375" style="8" hidden="1" customWidth="1"/>
    <col min="65" max="65" width="3.5" style="8" hidden="1" customWidth="1"/>
    <col min="66" max="66" width="4.875" style="8" hidden="1" customWidth="1"/>
    <col min="67" max="67" width="3" style="8" hidden="1" customWidth="1"/>
    <col min="68" max="68" width="5" style="8" hidden="1" customWidth="1"/>
    <col min="69" max="69" width="4.625" style="8" hidden="1" customWidth="1"/>
    <col min="70" max="16384" width="11" style="98"/>
  </cols>
  <sheetData>
    <row r="1" spans="1:245" s="100" customFormat="1" ht="27.75" thickBot="1" x14ac:dyDescent="0.3">
      <c r="A1" s="424" t="s">
        <v>222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4"/>
      <c r="AH1" s="424"/>
      <c r="AI1" s="424"/>
      <c r="AJ1" s="424"/>
      <c r="AK1" s="424"/>
      <c r="AL1" s="424"/>
      <c r="AM1" s="424"/>
      <c r="AN1" s="424"/>
      <c r="AO1" s="424"/>
      <c r="AP1" s="424"/>
      <c r="AQ1" s="424"/>
      <c r="AR1" s="424"/>
      <c r="AS1" s="424"/>
      <c r="AT1" s="424"/>
      <c r="AU1" s="424"/>
      <c r="AV1" s="424"/>
      <c r="AW1" s="424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FO1" s="98"/>
      <c r="FP1" s="98"/>
      <c r="FQ1" s="98"/>
      <c r="FR1" s="98"/>
      <c r="FS1" s="98"/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  <c r="HC1" s="98"/>
      <c r="HD1" s="98"/>
      <c r="HE1" s="98"/>
      <c r="HF1" s="98"/>
      <c r="HG1" s="98"/>
      <c r="HH1" s="98"/>
      <c r="HI1" s="98"/>
      <c r="HJ1" s="98"/>
      <c r="HK1" s="98"/>
      <c r="HL1" s="98"/>
      <c r="HM1" s="98"/>
      <c r="HN1" s="98"/>
      <c r="HO1" s="98"/>
      <c r="HP1" s="98"/>
      <c r="HQ1" s="98"/>
      <c r="HR1" s="98"/>
      <c r="HS1" s="98"/>
      <c r="HT1" s="98"/>
      <c r="HU1" s="98"/>
      <c r="HV1" s="98"/>
      <c r="HW1" s="98"/>
      <c r="HX1" s="98"/>
      <c r="HY1" s="98"/>
      <c r="HZ1" s="98"/>
      <c r="IA1" s="98"/>
      <c r="IB1" s="98"/>
      <c r="IC1" s="98"/>
      <c r="ID1" s="98"/>
      <c r="IE1" s="98"/>
      <c r="IF1" s="98"/>
      <c r="IG1" s="98"/>
      <c r="IH1" s="98"/>
      <c r="II1" s="98"/>
      <c r="IJ1" s="98"/>
      <c r="IK1" s="98"/>
    </row>
    <row r="2" spans="1:245" s="103" customFormat="1" ht="13.5" thickBot="1" x14ac:dyDescent="0.25">
      <c r="A2" s="425" t="s">
        <v>75</v>
      </c>
      <c r="B2" s="426" t="s">
        <v>56</v>
      </c>
      <c r="C2" s="427" t="s">
        <v>76</v>
      </c>
      <c r="D2" s="427"/>
      <c r="E2" s="427" t="s">
        <v>77</v>
      </c>
      <c r="F2" s="427"/>
      <c r="G2" s="428" t="s">
        <v>78</v>
      </c>
      <c r="H2" s="428"/>
      <c r="I2" s="429" t="s">
        <v>79</v>
      </c>
      <c r="J2" s="429"/>
      <c r="K2" s="427" t="s">
        <v>80</v>
      </c>
      <c r="L2" s="427"/>
      <c r="M2" s="427" t="s">
        <v>81</v>
      </c>
      <c r="N2" s="427"/>
      <c r="O2" s="427" t="s">
        <v>82</v>
      </c>
      <c r="P2" s="427"/>
      <c r="Q2" s="430" t="s">
        <v>83</v>
      </c>
      <c r="R2" s="430"/>
      <c r="S2" s="428" t="s">
        <v>84</v>
      </c>
      <c r="T2" s="428"/>
      <c r="U2" s="431" t="s">
        <v>85</v>
      </c>
      <c r="V2" s="431"/>
      <c r="W2" s="432" t="s">
        <v>86</v>
      </c>
      <c r="X2" s="432"/>
      <c r="Y2" s="432" t="s">
        <v>87</v>
      </c>
      <c r="Z2" s="432"/>
      <c r="AA2" s="432" t="s">
        <v>88</v>
      </c>
      <c r="AB2" s="432"/>
      <c r="AC2" s="427" t="s">
        <v>89</v>
      </c>
      <c r="AD2" s="427"/>
      <c r="AE2" s="433" t="s">
        <v>90</v>
      </c>
      <c r="AF2" s="433"/>
      <c r="AG2" s="427" t="s">
        <v>91</v>
      </c>
      <c r="AH2" s="427"/>
      <c r="AI2" s="433" t="s">
        <v>92</v>
      </c>
      <c r="AJ2" s="433"/>
      <c r="AK2" s="427" t="s">
        <v>93</v>
      </c>
      <c r="AL2" s="427"/>
      <c r="AM2" s="430" t="s">
        <v>94</v>
      </c>
      <c r="AN2" s="430"/>
      <c r="AO2" s="428" t="s">
        <v>95</v>
      </c>
      <c r="AP2" s="428"/>
      <c r="AQ2" s="433" t="s">
        <v>96</v>
      </c>
      <c r="AR2" s="433"/>
      <c r="AS2" s="434" t="s">
        <v>97</v>
      </c>
      <c r="AT2" s="434"/>
      <c r="AU2" s="102" t="s">
        <v>98</v>
      </c>
      <c r="AV2" s="435" t="s">
        <v>33</v>
      </c>
      <c r="AW2" s="436" t="s">
        <v>58</v>
      </c>
      <c r="AY2" s="104" t="str">
        <f>POINTS!B3</f>
        <v>ABDO</v>
      </c>
      <c r="AZ2" s="105" t="str">
        <f>POINTS!C3</f>
        <v>MASC</v>
      </c>
      <c r="BA2" s="105" t="str">
        <f>POINTS!D3</f>
        <v>ASGB</v>
      </c>
      <c r="BB2" s="105" t="str">
        <f>POINTS!E3</f>
        <v>BMSA</v>
      </c>
      <c r="BC2" s="105" t="s">
        <v>60</v>
      </c>
      <c r="BD2" s="105" t="str">
        <f>POINTS!G3</f>
        <v>CMA</v>
      </c>
      <c r="BE2" s="105" t="str">
        <f>POINTS!H3</f>
        <v>ACMA</v>
      </c>
      <c r="BF2" s="105" t="str">
        <f>POINTS!I3</f>
        <v>COMA</v>
      </c>
      <c r="BG2" s="105" t="str">
        <f>POINTS!J3</f>
        <v>CSB</v>
      </c>
      <c r="BH2" s="105" t="str">
        <f>POINTS!K3</f>
        <v>ESV</v>
      </c>
      <c r="BI2" s="105" t="str">
        <f>POINTS!L3</f>
        <v>ESCXV</v>
      </c>
      <c r="BJ2" s="105" t="str">
        <f>POINTS!M3</f>
        <v>ESS</v>
      </c>
      <c r="BK2" s="105" t="str">
        <f>POINTS!N3</f>
        <v>NLSA</v>
      </c>
      <c r="BL2" s="105" t="str">
        <f>POINTS!O3</f>
        <v>SDUS</v>
      </c>
      <c r="BM2" s="105" t="str">
        <f>POINTS!P3</f>
        <v>TAC</v>
      </c>
      <c r="BN2" s="105" t="str">
        <f>POINTS!Q3</f>
        <v>MASC</v>
      </c>
      <c r="BO2" s="106" t="str">
        <f>POINTS!R3</f>
        <v>USI</v>
      </c>
      <c r="BP2" s="107" t="str">
        <f>POINTS!S3</f>
        <v>USMA</v>
      </c>
      <c r="BQ2" s="108" t="s">
        <v>99</v>
      </c>
      <c r="BR2" s="109"/>
      <c r="BS2" s="109"/>
    </row>
    <row r="3" spans="1:245" s="103" customFormat="1" ht="13.5" thickBot="1" x14ac:dyDescent="0.25">
      <c r="A3" s="425"/>
      <c r="B3" s="426"/>
      <c r="C3" s="110" t="s">
        <v>100</v>
      </c>
      <c r="D3" s="111" t="s">
        <v>73</v>
      </c>
      <c r="E3" s="110" t="s">
        <v>100</v>
      </c>
      <c r="F3" s="111" t="s">
        <v>73</v>
      </c>
      <c r="G3" s="112" t="s">
        <v>100</v>
      </c>
      <c r="H3" s="113" t="s">
        <v>73</v>
      </c>
      <c r="I3" s="114" t="s">
        <v>100</v>
      </c>
      <c r="J3" s="111" t="s">
        <v>73</v>
      </c>
      <c r="K3" s="110" t="s">
        <v>100</v>
      </c>
      <c r="L3" s="111" t="s">
        <v>73</v>
      </c>
      <c r="M3" s="110" t="s">
        <v>100</v>
      </c>
      <c r="N3" s="111" t="s">
        <v>73</v>
      </c>
      <c r="O3" s="110" t="s">
        <v>100</v>
      </c>
      <c r="P3" s="111" t="s">
        <v>73</v>
      </c>
      <c r="Q3" s="115" t="s">
        <v>100</v>
      </c>
      <c r="R3" s="111" t="s">
        <v>73</v>
      </c>
      <c r="S3" s="115" t="s">
        <v>100</v>
      </c>
      <c r="T3" s="113" t="s">
        <v>73</v>
      </c>
      <c r="U3" s="116" t="s">
        <v>100</v>
      </c>
      <c r="V3" s="117" t="s">
        <v>73</v>
      </c>
      <c r="W3" s="117" t="s">
        <v>100</v>
      </c>
      <c r="X3" s="117" t="s">
        <v>73</v>
      </c>
      <c r="Y3" s="117" t="s">
        <v>100</v>
      </c>
      <c r="Z3" s="117" t="s">
        <v>73</v>
      </c>
      <c r="AA3" s="117" t="s">
        <v>100</v>
      </c>
      <c r="AB3" s="117" t="s">
        <v>73</v>
      </c>
      <c r="AC3" s="118" t="s">
        <v>100</v>
      </c>
      <c r="AD3" s="111" t="s">
        <v>73</v>
      </c>
      <c r="AE3" s="119" t="s">
        <v>100</v>
      </c>
      <c r="AF3" s="117" t="s">
        <v>73</v>
      </c>
      <c r="AG3" s="120" t="s">
        <v>100</v>
      </c>
      <c r="AH3" s="111" t="s">
        <v>73</v>
      </c>
      <c r="AI3" s="115" t="s">
        <v>100</v>
      </c>
      <c r="AJ3" s="117" t="s">
        <v>73</v>
      </c>
      <c r="AK3" s="120" t="s">
        <v>100</v>
      </c>
      <c r="AL3" s="111" t="s">
        <v>73</v>
      </c>
      <c r="AM3" s="119" t="s">
        <v>100</v>
      </c>
      <c r="AN3" s="111" t="s">
        <v>73</v>
      </c>
      <c r="AO3" s="119" t="s">
        <v>100</v>
      </c>
      <c r="AP3" s="113" t="s">
        <v>73</v>
      </c>
      <c r="AQ3" s="119" t="s">
        <v>100</v>
      </c>
      <c r="AR3" s="117" t="s">
        <v>73</v>
      </c>
      <c r="AS3" s="120" t="s">
        <v>100</v>
      </c>
      <c r="AT3" s="111" t="s">
        <v>73</v>
      </c>
      <c r="AU3" s="121" t="s">
        <v>101</v>
      </c>
      <c r="AV3" s="435"/>
      <c r="AW3" s="436"/>
      <c r="AY3" s="122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4"/>
      <c r="BP3" s="125"/>
      <c r="BQ3" s="125"/>
    </row>
    <row r="4" spans="1:245" s="103" customFormat="1" ht="12.75" x14ac:dyDescent="0.2">
      <c r="A4" s="126" t="s">
        <v>223</v>
      </c>
      <c r="B4" s="127" t="s">
        <v>22</v>
      </c>
      <c r="C4" s="128"/>
      <c r="D4" s="129" t="str">
        <f t="shared" ref="D4:D9" si="0">IF(ISBLANK(C4),"",VLOOKUP(C4,MF_60_m,2))</f>
        <v/>
      </c>
      <c r="E4" s="400"/>
      <c r="F4" s="129" t="str">
        <f>IF(ISBLANK(E4),"",VLOOKUP(E4,MF_80_m,2))</f>
        <v/>
      </c>
      <c r="G4" s="128"/>
      <c r="H4" s="129" t="str">
        <f t="shared" ref="H4:H9" si="1">IF(ISBLANK(G4),"",VLOOKUP(G4,MF_150_m,2))</f>
        <v/>
      </c>
      <c r="I4" s="128"/>
      <c r="J4" s="129"/>
      <c r="K4" s="129"/>
      <c r="L4" s="131" t="str">
        <f t="shared" ref="L4:L9" si="2">IF(ISBLANK(K4),"",VLOOKUP(K4,MF_50_m_H_,2))</f>
        <v/>
      </c>
      <c r="M4" s="132"/>
      <c r="N4" s="131" t="str">
        <f t="shared" ref="N4:N9" si="3">IF(ISBLANK(M4),"",VLOOKUP(M4,MF_60_m_H_,2))</f>
        <v/>
      </c>
      <c r="O4" s="133"/>
      <c r="P4" s="129"/>
      <c r="Q4" s="134"/>
      <c r="R4" s="129"/>
      <c r="S4" s="399"/>
      <c r="T4" s="129" t="str">
        <f t="shared" ref="T4:T19" si="4">IF(ISBLANK(S4),"",VLOOKUP(S4,MF_1000_m,2))</f>
        <v/>
      </c>
      <c r="U4" s="135"/>
      <c r="V4" s="129"/>
      <c r="W4" s="129"/>
      <c r="X4" s="129"/>
      <c r="Y4" s="136"/>
      <c r="Z4" s="129"/>
      <c r="AA4" s="129"/>
      <c r="AB4" s="129"/>
      <c r="AC4" s="135"/>
      <c r="AD4" s="129"/>
      <c r="AE4" s="137">
        <v>401</v>
      </c>
      <c r="AF4" s="129">
        <f t="shared" ref="AF4:AF19" si="5">IF(ISBLANK(AE4),"",VLOOKUP(AE4,MF_LONGUEUR,2))</f>
        <v>15</v>
      </c>
      <c r="AG4" s="137"/>
      <c r="AH4" s="129"/>
      <c r="AI4" s="137"/>
      <c r="AJ4" s="129"/>
      <c r="AK4" s="137"/>
      <c r="AL4" s="131" t="str">
        <f t="shared" ref="AL4:AL8" si="6">IF(ISBLANK(AK4),"",VLOOKUP(AK4,MF_PERCHE,2))</f>
        <v/>
      </c>
      <c r="AM4" s="137"/>
      <c r="AN4" s="129" t="str">
        <f t="shared" ref="AN4:AN9" si="7">IF(ISBLANK(AM4),"",VLOOKUP(AM4,MF_POIDS,2))</f>
        <v/>
      </c>
      <c r="AO4" s="137"/>
      <c r="AP4" s="129" t="str">
        <f t="shared" ref="AP4:AP9" si="8">IF(ISBLANK(AO4),"",VLOOKUP(AO4,MF_DISQUE,2))</f>
        <v/>
      </c>
      <c r="AQ4" s="137"/>
      <c r="AR4" s="129" t="str">
        <f t="shared" ref="AR4:AR15" si="9">IF(ISBLANK(AQ4),"",VLOOKUP(AQ4,MF_JAVELOT,2))</f>
        <v/>
      </c>
      <c r="AS4" s="137"/>
      <c r="AT4" s="129"/>
      <c r="AU4" s="138">
        <f>IF(ISBLANK(B4),"",COUNTA(AS4,AQ4,AO4,AM4,AK4,AI4,AG4,AE4,AC4,AA4,Y4,W4,U4,S4,Q4,O4,M4,K4,I4,G4,E4,C4))</f>
        <v>1</v>
      </c>
      <c r="AV4" s="129">
        <f t="shared" ref="AV4:AV15" si="10">SUM(AT4,AR4,AP4,AN4,AL4,AJ4,AH4,AF4,AD4,AB4,Z4,X4,V4,T4,R4,P4,N4,L4,J4,H4,F4,D4)</f>
        <v>15</v>
      </c>
      <c r="AW4" s="139"/>
      <c r="AY4" s="140" t="str">
        <f t="shared" ref="AY4:AY7" si="11">IF(B4&lt;&gt;($AY$2),"",AV4)</f>
        <v/>
      </c>
      <c r="AZ4" s="131" t="str">
        <f t="shared" ref="AZ4:AZ15" si="12">IF(B4&lt;&gt;($AZ$2),"",AV4)</f>
        <v/>
      </c>
      <c r="BA4" s="131" t="str">
        <f t="shared" ref="BA4:BA15" si="13">IF(B4&lt;&gt;($BA$2),"",AV4)</f>
        <v/>
      </c>
      <c r="BB4" s="131" t="str">
        <f t="shared" ref="BB4:BB15" si="14">IF(B4&lt;&gt;($BB$2),"",AV4)</f>
        <v/>
      </c>
      <c r="BC4" s="131" t="str">
        <f t="shared" ref="BC4:BC7" si="15">IF(B4&lt;&gt;($BC$2),"",AV4)</f>
        <v/>
      </c>
      <c r="BD4" s="131" t="str">
        <f t="shared" ref="BD4:BD15" si="16">IF(B4&lt;&gt;($BD$2),"",AV4)</f>
        <v/>
      </c>
      <c r="BE4" s="131" t="str">
        <f t="shared" ref="BE4:BE15" si="17">IF(B4&lt;&gt;($BE$2),"",AV4)</f>
        <v/>
      </c>
      <c r="BF4" s="131" t="str">
        <f t="shared" ref="BF4:BF15" si="18">IF(B4&lt;&gt;($BF$2),"",AV4)</f>
        <v/>
      </c>
      <c r="BG4" s="131" t="str">
        <f t="shared" ref="BG4:BG15" si="19">IF(B4&lt;&gt;($BG$2),"",AV4)</f>
        <v/>
      </c>
      <c r="BH4" s="131" t="str">
        <f t="shared" ref="BH4:BH15" si="20">IF(B4&lt;&gt;($BH$2),"",AV4)</f>
        <v/>
      </c>
      <c r="BI4" s="131" t="str">
        <f t="shared" ref="BI4:BI15" si="21">IF(B4&lt;&gt;($BI$2),"",AV4)</f>
        <v/>
      </c>
      <c r="BJ4" s="131" t="str">
        <f t="shared" ref="BJ4:BJ15" si="22">IF(B4&lt;&gt;($BJ$2),"",AV4)</f>
        <v/>
      </c>
      <c r="BK4" s="131" t="str">
        <f t="shared" ref="BK4:BK15" si="23">IF(B4&lt;&gt;($BK$2),"",AV4)</f>
        <v/>
      </c>
      <c r="BL4" s="131">
        <f t="shared" ref="BL4:BL15" si="24">IF(B4&lt;&gt;($BL$2),"",AV4)</f>
        <v>15</v>
      </c>
      <c r="BM4" s="131" t="str">
        <f t="shared" ref="BM4:BM15" si="25">IF(B4&lt;&gt;($BM$2),"",AV4)</f>
        <v/>
      </c>
      <c r="BN4" s="131" t="str">
        <f t="shared" ref="BN4:BN15" si="26">IF(B4&lt;&gt;($BN$2),"",AV4)</f>
        <v/>
      </c>
      <c r="BO4" s="131" t="str">
        <f t="shared" ref="BO4:BO7" si="27">IF(B4&lt;&gt;($BO$2),"",AV4)</f>
        <v/>
      </c>
      <c r="BP4" s="131" t="str">
        <f t="shared" ref="BP4:BP15" si="28">IF(B4&lt;&gt;($BP$2),"",AV4)</f>
        <v/>
      </c>
      <c r="BQ4" s="141" t="str">
        <f t="shared" ref="BQ4:BQ7" si="29">IF(B4&lt;&gt;($BQ$2),"",AV4)</f>
        <v/>
      </c>
    </row>
    <row r="5" spans="1:245" s="103" customFormat="1" ht="12.75" x14ac:dyDescent="0.2">
      <c r="A5" s="126" t="s">
        <v>110</v>
      </c>
      <c r="B5" s="127" t="s">
        <v>20</v>
      </c>
      <c r="C5" s="128"/>
      <c r="D5" s="129" t="str">
        <f t="shared" si="0"/>
        <v/>
      </c>
      <c r="E5" s="400">
        <v>991</v>
      </c>
      <c r="F5" s="129">
        <f>IF(ISBLANK(E5),"",VLOOKUP(E5,MF_80_m,2))</f>
        <v>1</v>
      </c>
      <c r="G5" s="128"/>
      <c r="H5" s="129" t="str">
        <f t="shared" si="1"/>
        <v/>
      </c>
      <c r="I5" s="128"/>
      <c r="J5" s="129"/>
      <c r="K5" s="129"/>
      <c r="L5" s="131" t="str">
        <f t="shared" si="2"/>
        <v/>
      </c>
      <c r="M5" s="132"/>
      <c r="N5" s="131" t="str">
        <f t="shared" si="3"/>
        <v/>
      </c>
      <c r="O5" s="133"/>
      <c r="P5" s="129"/>
      <c r="Q5" s="134"/>
      <c r="R5" s="129"/>
      <c r="S5" s="399"/>
      <c r="T5" s="129" t="str">
        <f t="shared" si="4"/>
        <v/>
      </c>
      <c r="U5" s="135"/>
      <c r="V5" s="129"/>
      <c r="W5" s="129"/>
      <c r="X5" s="129"/>
      <c r="Y5" s="136"/>
      <c r="Z5" s="129"/>
      <c r="AA5" s="129"/>
      <c r="AB5" s="129"/>
      <c r="AC5" s="135"/>
      <c r="AD5" s="129"/>
      <c r="AE5" s="137">
        <v>557</v>
      </c>
      <c r="AF5" s="129">
        <f t="shared" si="5"/>
        <v>25</v>
      </c>
      <c r="AG5" s="137"/>
      <c r="AH5" s="129"/>
      <c r="AI5" s="137"/>
      <c r="AJ5" s="129"/>
      <c r="AK5" s="137"/>
      <c r="AL5" s="131" t="str">
        <f t="shared" si="6"/>
        <v/>
      </c>
      <c r="AM5" s="137"/>
      <c r="AN5" s="129" t="str">
        <f t="shared" si="7"/>
        <v/>
      </c>
      <c r="AO5" s="137"/>
      <c r="AP5" s="129" t="str">
        <f t="shared" si="8"/>
        <v/>
      </c>
      <c r="AQ5" s="137"/>
      <c r="AR5" s="129" t="str">
        <f t="shared" si="9"/>
        <v/>
      </c>
      <c r="AS5" s="137"/>
      <c r="AT5" s="129"/>
      <c r="AU5" s="138">
        <f t="shared" ref="AU5:AU15" si="30">IF(ISBLANK(B5),"",COUNTA(AS5,AQ5,AO5,AM5,AK5,AI5,AG5,AE5,AC5,AA5,Y5,W5,U5,S5,Q5,O5,M5,K5,I5,G5,E5,C5))</f>
        <v>2</v>
      </c>
      <c r="AV5" s="129">
        <f t="shared" si="10"/>
        <v>26</v>
      </c>
      <c r="AW5" s="139"/>
      <c r="AY5" s="140" t="str">
        <f t="shared" si="11"/>
        <v/>
      </c>
      <c r="AZ5" s="131" t="str">
        <f t="shared" si="12"/>
        <v/>
      </c>
      <c r="BA5" s="131" t="str">
        <f t="shared" si="13"/>
        <v/>
      </c>
      <c r="BB5" s="131" t="str">
        <f t="shared" si="14"/>
        <v/>
      </c>
      <c r="BC5" s="131" t="str">
        <f t="shared" si="15"/>
        <v/>
      </c>
      <c r="BD5" s="131" t="str">
        <f t="shared" si="16"/>
        <v/>
      </c>
      <c r="BE5" s="131" t="str">
        <f t="shared" si="17"/>
        <v/>
      </c>
      <c r="BF5" s="131" t="str">
        <f t="shared" si="18"/>
        <v/>
      </c>
      <c r="BG5" s="131" t="str">
        <f t="shared" si="19"/>
        <v/>
      </c>
      <c r="BH5" s="131" t="str">
        <f t="shared" si="20"/>
        <v/>
      </c>
      <c r="BI5" s="131" t="str">
        <f t="shared" si="21"/>
        <v/>
      </c>
      <c r="BJ5" s="131">
        <f t="shared" si="22"/>
        <v>26</v>
      </c>
      <c r="BK5" s="131" t="str">
        <f t="shared" si="23"/>
        <v/>
      </c>
      <c r="BL5" s="131" t="str">
        <f t="shared" si="24"/>
        <v/>
      </c>
      <c r="BM5" s="131" t="str">
        <f t="shared" si="25"/>
        <v/>
      </c>
      <c r="BN5" s="131" t="str">
        <f t="shared" si="26"/>
        <v/>
      </c>
      <c r="BO5" s="131" t="str">
        <f t="shared" si="27"/>
        <v/>
      </c>
      <c r="BP5" s="131" t="str">
        <f t="shared" si="28"/>
        <v/>
      </c>
      <c r="BQ5" s="141" t="str">
        <f t="shared" si="29"/>
        <v/>
      </c>
    </row>
    <row r="6" spans="1:245" s="103" customFormat="1" ht="12.75" x14ac:dyDescent="0.2">
      <c r="A6" s="126" t="s">
        <v>224</v>
      </c>
      <c r="B6" s="127" t="s">
        <v>11</v>
      </c>
      <c r="C6" s="128"/>
      <c r="D6" s="129" t="str">
        <f t="shared" si="0"/>
        <v/>
      </c>
      <c r="E6" s="400"/>
      <c r="F6" s="129" t="str">
        <f>IF(ISBLANK(E6),"",VLOOKUP(E6,MF_80_m,2))</f>
        <v/>
      </c>
      <c r="G6" s="128"/>
      <c r="H6" s="129" t="str">
        <f t="shared" si="1"/>
        <v/>
      </c>
      <c r="I6" s="128"/>
      <c r="J6" s="129"/>
      <c r="K6" s="129"/>
      <c r="L6" s="131" t="str">
        <f t="shared" si="2"/>
        <v/>
      </c>
      <c r="M6" s="132"/>
      <c r="N6" s="131" t="str">
        <f t="shared" si="3"/>
        <v/>
      </c>
      <c r="O6" s="133"/>
      <c r="P6" s="129"/>
      <c r="Q6" s="134"/>
      <c r="R6" s="129"/>
      <c r="S6" s="399">
        <v>30706</v>
      </c>
      <c r="T6" s="129">
        <f t="shared" si="4"/>
        <v>1</v>
      </c>
      <c r="U6" s="135"/>
      <c r="V6" s="129"/>
      <c r="W6" s="129"/>
      <c r="X6" s="129"/>
      <c r="Y6" s="136"/>
      <c r="Z6" s="129"/>
      <c r="AA6" s="129"/>
      <c r="AB6" s="129"/>
      <c r="AC6" s="135"/>
      <c r="AD6" s="129"/>
      <c r="AE6" s="137"/>
      <c r="AF6" s="129" t="str">
        <f t="shared" si="5"/>
        <v/>
      </c>
      <c r="AG6" s="137"/>
      <c r="AH6" s="129"/>
      <c r="AI6" s="137"/>
      <c r="AJ6" s="129"/>
      <c r="AK6" s="137"/>
      <c r="AL6" s="131" t="str">
        <f t="shared" si="6"/>
        <v/>
      </c>
      <c r="AM6" s="137"/>
      <c r="AN6" s="129" t="str">
        <f t="shared" si="7"/>
        <v/>
      </c>
      <c r="AO6" s="137"/>
      <c r="AP6" s="129" t="str">
        <f t="shared" si="8"/>
        <v/>
      </c>
      <c r="AQ6" s="137"/>
      <c r="AR6" s="129" t="str">
        <f t="shared" si="9"/>
        <v/>
      </c>
      <c r="AS6" s="137"/>
      <c r="AT6" s="129"/>
      <c r="AU6" s="138">
        <f t="shared" si="30"/>
        <v>1</v>
      </c>
      <c r="AV6" s="129">
        <f t="shared" si="10"/>
        <v>1</v>
      </c>
      <c r="AW6" s="139"/>
      <c r="AY6" s="140" t="str">
        <f t="shared" si="11"/>
        <v/>
      </c>
      <c r="AZ6" s="131" t="str">
        <f t="shared" si="12"/>
        <v/>
      </c>
      <c r="BA6" s="131">
        <f t="shared" si="13"/>
        <v>1</v>
      </c>
      <c r="BB6" s="131" t="str">
        <f t="shared" si="14"/>
        <v/>
      </c>
      <c r="BC6" s="131" t="str">
        <f t="shared" si="15"/>
        <v/>
      </c>
      <c r="BD6" s="131" t="str">
        <f t="shared" si="16"/>
        <v/>
      </c>
      <c r="BE6" s="131" t="str">
        <f t="shared" si="17"/>
        <v/>
      </c>
      <c r="BF6" s="131" t="str">
        <f t="shared" si="18"/>
        <v/>
      </c>
      <c r="BG6" s="131" t="str">
        <f t="shared" si="19"/>
        <v/>
      </c>
      <c r="BH6" s="131" t="str">
        <f t="shared" si="20"/>
        <v/>
      </c>
      <c r="BI6" s="131" t="str">
        <f t="shared" si="21"/>
        <v/>
      </c>
      <c r="BJ6" s="131" t="str">
        <f t="shared" si="22"/>
        <v/>
      </c>
      <c r="BK6" s="131" t="str">
        <f t="shared" si="23"/>
        <v/>
      </c>
      <c r="BL6" s="131" t="str">
        <f t="shared" si="24"/>
        <v/>
      </c>
      <c r="BM6" s="131" t="str">
        <f t="shared" si="25"/>
        <v/>
      </c>
      <c r="BN6" s="131" t="str">
        <f t="shared" si="26"/>
        <v/>
      </c>
      <c r="BO6" s="131" t="str">
        <f t="shared" si="27"/>
        <v/>
      </c>
      <c r="BP6" s="131" t="str">
        <f t="shared" si="28"/>
        <v/>
      </c>
      <c r="BQ6" s="141" t="str">
        <f t="shared" si="29"/>
        <v/>
      </c>
    </row>
    <row r="7" spans="1:245" s="103" customFormat="1" ht="12.75" x14ac:dyDescent="0.2">
      <c r="A7" s="126" t="s">
        <v>111</v>
      </c>
      <c r="B7" s="127" t="s">
        <v>17</v>
      </c>
      <c r="C7" s="128"/>
      <c r="D7" s="129" t="str">
        <f t="shared" si="0"/>
        <v/>
      </c>
      <c r="E7" s="400">
        <v>1096</v>
      </c>
      <c r="F7" s="129">
        <f>IF(ISBLANK(E7),"",VLOOKUP(E7,MF_80_m,2))</f>
        <v>1</v>
      </c>
      <c r="G7" s="128"/>
      <c r="H7" s="129" t="str">
        <f t="shared" si="1"/>
        <v/>
      </c>
      <c r="I7" s="128"/>
      <c r="J7" s="129"/>
      <c r="K7" s="129"/>
      <c r="L7" s="131" t="str">
        <f t="shared" si="2"/>
        <v/>
      </c>
      <c r="M7" s="132"/>
      <c r="N7" s="131" t="str">
        <f t="shared" si="3"/>
        <v/>
      </c>
      <c r="O7" s="133"/>
      <c r="P7" s="129"/>
      <c r="Q7" s="134"/>
      <c r="R7" s="129"/>
      <c r="S7" s="399"/>
      <c r="T7" s="129" t="str">
        <f t="shared" si="4"/>
        <v/>
      </c>
      <c r="U7" s="135"/>
      <c r="V7" s="129"/>
      <c r="W7" s="129"/>
      <c r="X7" s="129"/>
      <c r="Y7" s="136"/>
      <c r="Z7" s="129"/>
      <c r="AA7" s="129"/>
      <c r="AB7" s="129"/>
      <c r="AC7" s="135"/>
      <c r="AD7" s="129"/>
      <c r="AE7" s="137"/>
      <c r="AF7" s="129" t="str">
        <f t="shared" si="5"/>
        <v/>
      </c>
      <c r="AG7" s="137"/>
      <c r="AH7" s="129"/>
      <c r="AI7" s="137">
        <v>135</v>
      </c>
      <c r="AJ7" s="129"/>
      <c r="AK7" s="137"/>
      <c r="AL7" s="131" t="str">
        <f t="shared" si="6"/>
        <v/>
      </c>
      <c r="AM7" s="137"/>
      <c r="AN7" s="129" t="str">
        <f t="shared" si="7"/>
        <v/>
      </c>
      <c r="AO7" s="137"/>
      <c r="AP7" s="129" t="str">
        <f t="shared" si="8"/>
        <v/>
      </c>
      <c r="AQ7" s="137"/>
      <c r="AR7" s="129" t="str">
        <f t="shared" si="9"/>
        <v/>
      </c>
      <c r="AS7" s="137"/>
      <c r="AT7" s="129"/>
      <c r="AU7" s="138">
        <f t="shared" si="30"/>
        <v>2</v>
      </c>
      <c r="AV7" s="129">
        <f t="shared" si="10"/>
        <v>1</v>
      </c>
      <c r="AW7" s="139"/>
      <c r="AY7" s="140" t="str">
        <f t="shared" si="11"/>
        <v/>
      </c>
      <c r="AZ7" s="131" t="str">
        <f t="shared" si="12"/>
        <v/>
      </c>
      <c r="BA7" s="131" t="str">
        <f t="shared" si="13"/>
        <v/>
      </c>
      <c r="BB7" s="131" t="str">
        <f t="shared" si="14"/>
        <v/>
      </c>
      <c r="BC7" s="131" t="str">
        <f t="shared" si="15"/>
        <v/>
      </c>
      <c r="BD7" s="131" t="str">
        <f t="shared" si="16"/>
        <v/>
      </c>
      <c r="BE7" s="131" t="str">
        <f t="shared" si="17"/>
        <v/>
      </c>
      <c r="BF7" s="131" t="str">
        <f t="shared" si="18"/>
        <v/>
      </c>
      <c r="BG7" s="131">
        <f t="shared" si="19"/>
        <v>1</v>
      </c>
      <c r="BH7" s="131" t="str">
        <f t="shared" si="20"/>
        <v/>
      </c>
      <c r="BI7" s="131" t="str">
        <f t="shared" si="21"/>
        <v/>
      </c>
      <c r="BJ7" s="131" t="str">
        <f t="shared" si="22"/>
        <v/>
      </c>
      <c r="BK7" s="131" t="str">
        <f t="shared" si="23"/>
        <v/>
      </c>
      <c r="BL7" s="131" t="str">
        <f t="shared" si="24"/>
        <v/>
      </c>
      <c r="BM7" s="131" t="str">
        <f t="shared" si="25"/>
        <v/>
      </c>
      <c r="BN7" s="131" t="str">
        <f t="shared" si="26"/>
        <v/>
      </c>
      <c r="BO7" s="131" t="str">
        <f t="shared" si="27"/>
        <v/>
      </c>
      <c r="BP7" s="131" t="str">
        <f t="shared" si="28"/>
        <v/>
      </c>
      <c r="BQ7" s="141" t="str">
        <f t="shared" si="29"/>
        <v/>
      </c>
    </row>
    <row r="8" spans="1:245" s="103" customFormat="1" ht="12.75" x14ac:dyDescent="0.2">
      <c r="A8" s="142" t="s">
        <v>112</v>
      </c>
      <c r="B8" s="143" t="s">
        <v>11</v>
      </c>
      <c r="C8" s="144"/>
      <c r="D8" s="129" t="str">
        <f t="shared" si="0"/>
        <v/>
      </c>
      <c r="E8" s="400"/>
      <c r="F8" s="129" t="str">
        <f>IF(ISBLANK(E8),"",VLOOKUP(E8,MF_80_m,2))</f>
        <v/>
      </c>
      <c r="G8" s="144"/>
      <c r="H8" s="129" t="str">
        <f t="shared" si="1"/>
        <v/>
      </c>
      <c r="I8" s="144"/>
      <c r="J8" s="131"/>
      <c r="K8" s="131"/>
      <c r="L8" s="131" t="str">
        <f t="shared" si="2"/>
        <v/>
      </c>
      <c r="M8" s="132"/>
      <c r="N8" s="131" t="str">
        <f t="shared" si="3"/>
        <v/>
      </c>
      <c r="O8" s="145"/>
      <c r="P8" s="131"/>
      <c r="Q8" s="146"/>
      <c r="R8" s="131"/>
      <c r="S8" s="399"/>
      <c r="T8" s="129" t="str">
        <f t="shared" si="4"/>
        <v/>
      </c>
      <c r="U8" s="147"/>
      <c r="V8" s="131"/>
      <c r="W8" s="131"/>
      <c r="X8" s="131"/>
      <c r="Y8" s="148"/>
      <c r="Z8" s="131"/>
      <c r="AA8" s="131"/>
      <c r="AB8" s="131"/>
      <c r="AC8" s="147"/>
      <c r="AD8" s="131"/>
      <c r="AE8" s="149">
        <v>527</v>
      </c>
      <c r="AF8" s="129">
        <f t="shared" si="5"/>
        <v>24</v>
      </c>
      <c r="AG8" s="149"/>
      <c r="AH8" s="131"/>
      <c r="AI8" s="149"/>
      <c r="AJ8" s="131"/>
      <c r="AK8" s="149"/>
      <c r="AL8" s="131" t="str">
        <f t="shared" si="6"/>
        <v/>
      </c>
      <c r="AM8" s="149"/>
      <c r="AN8" s="129" t="str">
        <f t="shared" si="7"/>
        <v/>
      </c>
      <c r="AO8" s="149">
        <v>1901</v>
      </c>
      <c r="AP8" s="129">
        <f t="shared" si="8"/>
        <v>14</v>
      </c>
      <c r="AQ8" s="149">
        <v>1810</v>
      </c>
      <c r="AR8" s="129">
        <f t="shared" si="9"/>
        <v>13</v>
      </c>
      <c r="AS8" s="149"/>
      <c r="AT8" s="131"/>
      <c r="AU8" s="138">
        <f t="shared" si="30"/>
        <v>3</v>
      </c>
      <c r="AV8" s="129">
        <f t="shared" si="10"/>
        <v>51</v>
      </c>
      <c r="AW8" s="139"/>
      <c r="AY8" s="140"/>
      <c r="AZ8" s="131" t="str">
        <f t="shared" si="12"/>
        <v/>
      </c>
      <c r="BA8" s="131">
        <f t="shared" si="13"/>
        <v>51</v>
      </c>
      <c r="BB8" s="131" t="str">
        <f t="shared" si="14"/>
        <v/>
      </c>
      <c r="BC8" s="131"/>
      <c r="BD8" s="131" t="str">
        <f t="shared" si="16"/>
        <v/>
      </c>
      <c r="BE8" s="131" t="str">
        <f t="shared" si="17"/>
        <v/>
      </c>
      <c r="BF8" s="131" t="str">
        <f t="shared" si="18"/>
        <v/>
      </c>
      <c r="BG8" s="131" t="str">
        <f t="shared" si="19"/>
        <v/>
      </c>
      <c r="BH8" s="131" t="str">
        <f t="shared" si="20"/>
        <v/>
      </c>
      <c r="BI8" s="131" t="str">
        <f t="shared" si="21"/>
        <v/>
      </c>
      <c r="BJ8" s="131" t="str">
        <f t="shared" si="22"/>
        <v/>
      </c>
      <c r="BK8" s="131" t="str">
        <f t="shared" si="23"/>
        <v/>
      </c>
      <c r="BL8" s="131" t="str">
        <f t="shared" si="24"/>
        <v/>
      </c>
      <c r="BM8" s="131" t="str">
        <f t="shared" si="25"/>
        <v/>
      </c>
      <c r="BN8" s="131" t="str">
        <f t="shared" si="26"/>
        <v/>
      </c>
      <c r="BO8" s="131"/>
      <c r="BP8" s="131" t="str">
        <f t="shared" si="28"/>
        <v/>
      </c>
      <c r="BQ8" s="141"/>
    </row>
    <row r="9" spans="1:245" s="103" customFormat="1" ht="12.75" x14ac:dyDescent="0.2">
      <c r="A9" s="142" t="s">
        <v>225</v>
      </c>
      <c r="B9" s="143" t="s">
        <v>22</v>
      </c>
      <c r="C9" s="144"/>
      <c r="D9" s="129" t="str">
        <f t="shared" si="0"/>
        <v/>
      </c>
      <c r="E9" s="400">
        <v>1110</v>
      </c>
      <c r="F9" s="131"/>
      <c r="G9" s="144"/>
      <c r="H9" s="129" t="str">
        <f t="shared" si="1"/>
        <v/>
      </c>
      <c r="I9" s="144"/>
      <c r="J9" s="131"/>
      <c r="K9" s="131"/>
      <c r="L9" s="131" t="str">
        <f t="shared" si="2"/>
        <v/>
      </c>
      <c r="M9" s="132"/>
      <c r="N9" s="131" t="str">
        <f t="shared" si="3"/>
        <v/>
      </c>
      <c r="O9" s="145"/>
      <c r="P9" s="131"/>
      <c r="Q9" s="146"/>
      <c r="R9" s="131"/>
      <c r="S9" s="399"/>
      <c r="T9" s="129" t="str">
        <f t="shared" si="4"/>
        <v/>
      </c>
      <c r="U9" s="147"/>
      <c r="V9" s="131"/>
      <c r="W9" s="131"/>
      <c r="X9" s="131"/>
      <c r="Y9" s="148"/>
      <c r="Z9" s="131"/>
      <c r="AA9" s="131"/>
      <c r="AB9" s="131"/>
      <c r="AC9" s="147"/>
      <c r="AD9" s="131"/>
      <c r="AE9" s="149"/>
      <c r="AF9" s="129" t="str">
        <f t="shared" si="5"/>
        <v/>
      </c>
      <c r="AG9" s="149"/>
      <c r="AH9" s="131"/>
      <c r="AI9" s="149"/>
      <c r="AJ9" s="131"/>
      <c r="AK9" s="149"/>
      <c r="AL9" s="131"/>
      <c r="AM9" s="149"/>
      <c r="AN9" s="129" t="str">
        <f t="shared" si="7"/>
        <v/>
      </c>
      <c r="AO9" s="149"/>
      <c r="AP9" s="129" t="str">
        <f t="shared" si="8"/>
        <v/>
      </c>
      <c r="AQ9" s="149"/>
      <c r="AR9" s="129" t="str">
        <f t="shared" si="9"/>
        <v/>
      </c>
      <c r="AS9" s="149"/>
      <c r="AT9" s="131"/>
      <c r="AU9" s="138">
        <f t="shared" si="30"/>
        <v>1</v>
      </c>
      <c r="AV9" s="129">
        <f t="shared" si="10"/>
        <v>0</v>
      </c>
      <c r="AW9" s="139"/>
      <c r="AY9" s="140"/>
      <c r="AZ9" s="131" t="str">
        <f t="shared" si="12"/>
        <v/>
      </c>
      <c r="BA9" s="131" t="str">
        <f t="shared" si="13"/>
        <v/>
      </c>
      <c r="BB9" s="131" t="str">
        <f t="shared" si="14"/>
        <v/>
      </c>
      <c r="BC9" s="131"/>
      <c r="BD9" s="131" t="str">
        <f t="shared" si="16"/>
        <v/>
      </c>
      <c r="BE9" s="131" t="str">
        <f t="shared" si="17"/>
        <v/>
      </c>
      <c r="BF9" s="131" t="str">
        <f t="shared" si="18"/>
        <v/>
      </c>
      <c r="BG9" s="131" t="str">
        <f t="shared" si="19"/>
        <v/>
      </c>
      <c r="BH9" s="131" t="str">
        <f t="shared" si="20"/>
        <v/>
      </c>
      <c r="BI9" s="131" t="str">
        <f t="shared" si="21"/>
        <v/>
      </c>
      <c r="BJ9" s="131" t="str">
        <f t="shared" si="22"/>
        <v/>
      </c>
      <c r="BK9" s="131" t="str">
        <f t="shared" si="23"/>
        <v/>
      </c>
      <c r="BL9" s="131">
        <f t="shared" si="24"/>
        <v>0</v>
      </c>
      <c r="BM9" s="131" t="str">
        <f t="shared" si="25"/>
        <v/>
      </c>
      <c r="BN9" s="131" t="str">
        <f t="shared" si="26"/>
        <v/>
      </c>
      <c r="BO9" s="131"/>
      <c r="BP9" s="131" t="str">
        <f t="shared" si="28"/>
        <v/>
      </c>
      <c r="BQ9" s="141"/>
    </row>
    <row r="10" spans="1:245" s="103" customFormat="1" ht="12.75" x14ac:dyDescent="0.2">
      <c r="A10" s="142"/>
      <c r="B10" s="143"/>
      <c r="C10" s="144"/>
      <c r="D10" s="129"/>
      <c r="E10" s="400"/>
      <c r="F10" s="131"/>
      <c r="G10" s="144"/>
      <c r="H10" s="129"/>
      <c r="I10" s="144"/>
      <c r="J10" s="131"/>
      <c r="K10" s="131"/>
      <c r="L10" s="131"/>
      <c r="M10" s="132"/>
      <c r="N10" s="131"/>
      <c r="O10" s="145"/>
      <c r="P10" s="131"/>
      <c r="Q10" s="146"/>
      <c r="R10" s="131"/>
      <c r="S10" s="399"/>
      <c r="T10" s="129"/>
      <c r="U10" s="147"/>
      <c r="V10" s="131"/>
      <c r="W10" s="131"/>
      <c r="X10" s="131"/>
      <c r="Y10" s="148"/>
      <c r="Z10" s="131"/>
      <c r="AA10" s="131"/>
      <c r="AB10" s="131"/>
      <c r="AC10" s="147"/>
      <c r="AD10" s="131"/>
      <c r="AE10" s="149"/>
      <c r="AF10" s="129"/>
      <c r="AG10" s="149"/>
      <c r="AH10" s="131"/>
      <c r="AI10" s="149"/>
      <c r="AJ10" s="131"/>
      <c r="AK10" s="149"/>
      <c r="AL10" s="131"/>
      <c r="AM10" s="149"/>
      <c r="AN10" s="129"/>
      <c r="AO10" s="149"/>
      <c r="AP10" s="129"/>
      <c r="AQ10" s="149"/>
      <c r="AR10" s="129" t="str">
        <f t="shared" si="9"/>
        <v/>
      </c>
      <c r="AS10" s="149"/>
      <c r="AT10" s="131"/>
      <c r="AU10" s="138" t="str">
        <f t="shared" si="30"/>
        <v/>
      </c>
      <c r="AV10" s="129">
        <f t="shared" si="10"/>
        <v>0</v>
      </c>
      <c r="AW10" s="139"/>
      <c r="AY10" s="140"/>
      <c r="AZ10" s="131" t="str">
        <f t="shared" si="12"/>
        <v/>
      </c>
      <c r="BA10" s="131" t="str">
        <f t="shared" si="13"/>
        <v/>
      </c>
      <c r="BB10" s="131" t="str">
        <f t="shared" si="14"/>
        <v/>
      </c>
      <c r="BC10" s="131"/>
      <c r="BD10" s="131" t="str">
        <f t="shared" si="16"/>
        <v/>
      </c>
      <c r="BE10" s="131" t="str">
        <f t="shared" si="17"/>
        <v/>
      </c>
      <c r="BF10" s="131" t="str">
        <f t="shared" si="18"/>
        <v/>
      </c>
      <c r="BG10" s="131" t="str">
        <f t="shared" si="19"/>
        <v/>
      </c>
      <c r="BH10" s="131" t="str">
        <f t="shared" si="20"/>
        <v/>
      </c>
      <c r="BI10" s="131" t="str">
        <f t="shared" si="21"/>
        <v/>
      </c>
      <c r="BJ10" s="131" t="str">
        <f t="shared" si="22"/>
        <v/>
      </c>
      <c r="BK10" s="131" t="str">
        <f t="shared" si="23"/>
        <v/>
      </c>
      <c r="BL10" s="131" t="str">
        <f t="shared" si="24"/>
        <v/>
      </c>
      <c r="BM10" s="131" t="str">
        <f t="shared" si="25"/>
        <v/>
      </c>
      <c r="BN10" s="131" t="str">
        <f t="shared" si="26"/>
        <v/>
      </c>
      <c r="BO10" s="131"/>
      <c r="BP10" s="131" t="str">
        <f t="shared" si="28"/>
        <v/>
      </c>
      <c r="BQ10" s="141"/>
    </row>
    <row r="11" spans="1:245" s="103" customFormat="1" ht="12.75" x14ac:dyDescent="0.2">
      <c r="A11" s="142"/>
      <c r="B11" s="143"/>
      <c r="C11" s="144"/>
      <c r="D11" s="129"/>
      <c r="E11" s="400"/>
      <c r="F11" s="131"/>
      <c r="G11" s="144"/>
      <c r="H11" s="129"/>
      <c r="I11" s="144"/>
      <c r="J11" s="131"/>
      <c r="K11" s="131"/>
      <c r="L11" s="131"/>
      <c r="M11" s="132"/>
      <c r="N11" s="131"/>
      <c r="O11" s="145"/>
      <c r="P11" s="131"/>
      <c r="Q11" s="146"/>
      <c r="R11" s="131"/>
      <c r="S11" s="399"/>
      <c r="T11" s="129"/>
      <c r="U11" s="147"/>
      <c r="V11" s="131"/>
      <c r="W11" s="131"/>
      <c r="X11" s="131"/>
      <c r="Y11" s="148"/>
      <c r="Z11" s="131"/>
      <c r="AA11" s="131"/>
      <c r="AB11" s="131"/>
      <c r="AC11" s="147"/>
      <c r="AD11" s="131"/>
      <c r="AE11" s="149"/>
      <c r="AF11" s="129"/>
      <c r="AG11" s="149"/>
      <c r="AH11" s="131"/>
      <c r="AI11" s="149"/>
      <c r="AJ11" s="131"/>
      <c r="AK11" s="149"/>
      <c r="AL11" s="131"/>
      <c r="AM11" s="149"/>
      <c r="AN11" s="129"/>
      <c r="AO11" s="149"/>
      <c r="AP11" s="129"/>
      <c r="AQ11" s="149"/>
      <c r="AR11" s="129" t="str">
        <f t="shared" si="9"/>
        <v/>
      </c>
      <c r="AS11" s="149"/>
      <c r="AT11" s="131"/>
      <c r="AU11" s="138" t="str">
        <f t="shared" si="30"/>
        <v/>
      </c>
      <c r="AV11" s="129">
        <f t="shared" si="10"/>
        <v>0</v>
      </c>
      <c r="AW11" s="139"/>
      <c r="AY11" s="140"/>
      <c r="AZ11" s="131" t="str">
        <f t="shared" si="12"/>
        <v/>
      </c>
      <c r="BA11" s="131" t="str">
        <f t="shared" si="13"/>
        <v/>
      </c>
      <c r="BB11" s="131" t="str">
        <f t="shared" si="14"/>
        <v/>
      </c>
      <c r="BC11" s="131"/>
      <c r="BD11" s="131" t="str">
        <f t="shared" si="16"/>
        <v/>
      </c>
      <c r="BE11" s="131" t="str">
        <f t="shared" si="17"/>
        <v/>
      </c>
      <c r="BF11" s="131" t="str">
        <f t="shared" si="18"/>
        <v/>
      </c>
      <c r="BG11" s="131" t="str">
        <f t="shared" si="19"/>
        <v/>
      </c>
      <c r="BH11" s="131" t="str">
        <f t="shared" si="20"/>
        <v/>
      </c>
      <c r="BI11" s="131" t="str">
        <f t="shared" si="21"/>
        <v/>
      </c>
      <c r="BJ11" s="131" t="str">
        <f t="shared" si="22"/>
        <v/>
      </c>
      <c r="BK11" s="131" t="str">
        <f t="shared" si="23"/>
        <v/>
      </c>
      <c r="BL11" s="131" t="str">
        <f t="shared" si="24"/>
        <v/>
      </c>
      <c r="BM11" s="131" t="str">
        <f t="shared" si="25"/>
        <v/>
      </c>
      <c r="BN11" s="131" t="str">
        <f t="shared" si="26"/>
        <v/>
      </c>
      <c r="BO11" s="131"/>
      <c r="BP11" s="131" t="str">
        <f t="shared" si="28"/>
        <v/>
      </c>
      <c r="BQ11" s="141"/>
    </row>
    <row r="12" spans="1:245" s="103" customFormat="1" ht="12.75" x14ac:dyDescent="0.2">
      <c r="A12" s="142"/>
      <c r="B12" s="143"/>
      <c r="C12" s="144"/>
      <c r="D12" s="129"/>
      <c r="E12" s="400"/>
      <c r="F12" s="131"/>
      <c r="G12" s="144"/>
      <c r="H12" s="129"/>
      <c r="I12" s="144"/>
      <c r="J12" s="131"/>
      <c r="K12" s="131"/>
      <c r="L12" s="131"/>
      <c r="M12" s="132"/>
      <c r="N12" s="131"/>
      <c r="O12" s="145"/>
      <c r="P12" s="131"/>
      <c r="Q12" s="146"/>
      <c r="R12" s="131"/>
      <c r="S12" s="399"/>
      <c r="T12" s="129"/>
      <c r="U12" s="147"/>
      <c r="V12" s="131"/>
      <c r="W12" s="131"/>
      <c r="X12" s="131"/>
      <c r="Y12" s="148"/>
      <c r="Z12" s="131"/>
      <c r="AA12" s="131"/>
      <c r="AB12" s="131"/>
      <c r="AC12" s="147"/>
      <c r="AD12" s="131"/>
      <c r="AE12" s="149"/>
      <c r="AF12" s="129"/>
      <c r="AG12" s="149"/>
      <c r="AH12" s="131"/>
      <c r="AI12" s="149"/>
      <c r="AJ12" s="131"/>
      <c r="AK12" s="149"/>
      <c r="AL12" s="131"/>
      <c r="AM12" s="149"/>
      <c r="AN12" s="129"/>
      <c r="AO12" s="149"/>
      <c r="AP12" s="129"/>
      <c r="AQ12" s="149"/>
      <c r="AR12" s="129" t="str">
        <f t="shared" si="9"/>
        <v/>
      </c>
      <c r="AS12" s="149"/>
      <c r="AT12" s="131"/>
      <c r="AU12" s="138" t="str">
        <f t="shared" si="30"/>
        <v/>
      </c>
      <c r="AV12" s="129">
        <f t="shared" si="10"/>
        <v>0</v>
      </c>
      <c r="AW12" s="139"/>
      <c r="AY12" s="140"/>
      <c r="AZ12" s="131" t="str">
        <f t="shared" si="12"/>
        <v/>
      </c>
      <c r="BA12" s="131" t="str">
        <f t="shared" si="13"/>
        <v/>
      </c>
      <c r="BB12" s="131" t="str">
        <f t="shared" si="14"/>
        <v/>
      </c>
      <c r="BC12" s="131"/>
      <c r="BD12" s="131" t="str">
        <f t="shared" si="16"/>
        <v/>
      </c>
      <c r="BE12" s="131" t="str">
        <f t="shared" si="17"/>
        <v/>
      </c>
      <c r="BF12" s="131" t="str">
        <f t="shared" si="18"/>
        <v/>
      </c>
      <c r="BG12" s="131" t="str">
        <f t="shared" si="19"/>
        <v/>
      </c>
      <c r="BH12" s="131" t="str">
        <f t="shared" si="20"/>
        <v/>
      </c>
      <c r="BI12" s="131" t="str">
        <f t="shared" si="21"/>
        <v/>
      </c>
      <c r="BJ12" s="131" t="str">
        <f t="shared" si="22"/>
        <v/>
      </c>
      <c r="BK12" s="131" t="str">
        <f t="shared" si="23"/>
        <v/>
      </c>
      <c r="BL12" s="131" t="str">
        <f t="shared" si="24"/>
        <v/>
      </c>
      <c r="BM12" s="131" t="str">
        <f t="shared" si="25"/>
        <v/>
      </c>
      <c r="BN12" s="131" t="str">
        <f t="shared" si="26"/>
        <v/>
      </c>
      <c r="BO12" s="131"/>
      <c r="BP12" s="131" t="str">
        <f t="shared" si="28"/>
        <v/>
      </c>
      <c r="BQ12" s="141"/>
    </row>
    <row r="13" spans="1:245" s="103" customFormat="1" ht="12.75" x14ac:dyDescent="0.2">
      <c r="A13" s="142"/>
      <c r="B13" s="143"/>
      <c r="C13" s="144"/>
      <c r="D13" s="129"/>
      <c r="E13" s="400"/>
      <c r="F13" s="131"/>
      <c r="G13" s="144"/>
      <c r="H13" s="129"/>
      <c r="I13" s="144"/>
      <c r="J13" s="131"/>
      <c r="K13" s="131"/>
      <c r="L13" s="131"/>
      <c r="M13" s="132"/>
      <c r="N13" s="131"/>
      <c r="O13" s="145"/>
      <c r="P13" s="131"/>
      <c r="Q13" s="146"/>
      <c r="R13" s="131"/>
      <c r="S13" s="399"/>
      <c r="T13" s="129"/>
      <c r="U13" s="147"/>
      <c r="V13" s="131"/>
      <c r="W13" s="131"/>
      <c r="X13" s="131"/>
      <c r="Y13" s="148"/>
      <c r="Z13" s="131"/>
      <c r="AA13" s="131"/>
      <c r="AB13" s="131"/>
      <c r="AC13" s="147"/>
      <c r="AD13" s="131"/>
      <c r="AE13" s="149"/>
      <c r="AF13" s="129"/>
      <c r="AG13" s="149"/>
      <c r="AH13" s="131"/>
      <c r="AI13" s="149"/>
      <c r="AJ13" s="131"/>
      <c r="AK13" s="149"/>
      <c r="AL13" s="131"/>
      <c r="AM13" s="149"/>
      <c r="AN13" s="129"/>
      <c r="AO13" s="149"/>
      <c r="AP13" s="129"/>
      <c r="AQ13" s="149"/>
      <c r="AR13" s="129" t="str">
        <f t="shared" si="9"/>
        <v/>
      </c>
      <c r="AS13" s="149"/>
      <c r="AT13" s="131"/>
      <c r="AU13" s="138" t="str">
        <f t="shared" si="30"/>
        <v/>
      </c>
      <c r="AV13" s="129">
        <f t="shared" si="10"/>
        <v>0</v>
      </c>
      <c r="AW13" s="139"/>
      <c r="AY13" s="140"/>
      <c r="AZ13" s="131" t="str">
        <f t="shared" si="12"/>
        <v/>
      </c>
      <c r="BA13" s="131" t="str">
        <f t="shared" si="13"/>
        <v/>
      </c>
      <c r="BB13" s="131" t="str">
        <f t="shared" si="14"/>
        <v/>
      </c>
      <c r="BC13" s="131"/>
      <c r="BD13" s="131" t="str">
        <f t="shared" si="16"/>
        <v/>
      </c>
      <c r="BE13" s="131" t="str">
        <f t="shared" si="17"/>
        <v/>
      </c>
      <c r="BF13" s="131" t="str">
        <f t="shared" si="18"/>
        <v/>
      </c>
      <c r="BG13" s="131" t="str">
        <f t="shared" si="19"/>
        <v/>
      </c>
      <c r="BH13" s="131" t="str">
        <f t="shared" si="20"/>
        <v/>
      </c>
      <c r="BI13" s="131" t="str">
        <f t="shared" si="21"/>
        <v/>
      </c>
      <c r="BJ13" s="131" t="str">
        <f t="shared" si="22"/>
        <v/>
      </c>
      <c r="BK13" s="131" t="str">
        <f t="shared" si="23"/>
        <v/>
      </c>
      <c r="BL13" s="131" t="str">
        <f t="shared" si="24"/>
        <v/>
      </c>
      <c r="BM13" s="131" t="str">
        <f t="shared" si="25"/>
        <v/>
      </c>
      <c r="BN13" s="131" t="str">
        <f t="shared" si="26"/>
        <v/>
      </c>
      <c r="BO13" s="131"/>
      <c r="BP13" s="131" t="str">
        <f t="shared" si="28"/>
        <v/>
      </c>
      <c r="BQ13" s="141"/>
    </row>
    <row r="14" spans="1:245" s="103" customFormat="1" ht="12.75" x14ac:dyDescent="0.2">
      <c r="A14" s="142"/>
      <c r="B14" s="143"/>
      <c r="C14" s="144"/>
      <c r="D14" s="129"/>
      <c r="E14" s="132"/>
      <c r="F14" s="131"/>
      <c r="G14" s="144"/>
      <c r="H14" s="129"/>
      <c r="I14" s="144"/>
      <c r="J14" s="131"/>
      <c r="K14" s="131"/>
      <c r="L14" s="131"/>
      <c r="M14" s="132"/>
      <c r="N14" s="131"/>
      <c r="O14" s="145"/>
      <c r="P14" s="131"/>
      <c r="Q14" s="146"/>
      <c r="R14" s="131"/>
      <c r="S14" s="399"/>
      <c r="T14" s="129"/>
      <c r="U14" s="147"/>
      <c r="V14" s="131"/>
      <c r="W14" s="131"/>
      <c r="X14" s="131"/>
      <c r="Y14" s="148"/>
      <c r="Z14" s="131"/>
      <c r="AA14" s="131"/>
      <c r="AB14" s="131"/>
      <c r="AC14" s="147"/>
      <c r="AD14" s="131"/>
      <c r="AE14" s="149"/>
      <c r="AF14" s="129"/>
      <c r="AG14" s="149"/>
      <c r="AH14" s="131"/>
      <c r="AI14" s="149"/>
      <c r="AJ14" s="131"/>
      <c r="AK14" s="149"/>
      <c r="AL14" s="131"/>
      <c r="AM14" s="149"/>
      <c r="AN14" s="129"/>
      <c r="AO14" s="149"/>
      <c r="AP14" s="129"/>
      <c r="AQ14" s="149"/>
      <c r="AR14" s="129" t="str">
        <f t="shared" si="9"/>
        <v/>
      </c>
      <c r="AS14" s="149"/>
      <c r="AT14" s="131"/>
      <c r="AU14" s="138" t="str">
        <f t="shared" si="30"/>
        <v/>
      </c>
      <c r="AV14" s="129">
        <f t="shared" si="10"/>
        <v>0</v>
      </c>
      <c r="AW14" s="139"/>
      <c r="AY14" s="140"/>
      <c r="AZ14" s="131" t="str">
        <f t="shared" si="12"/>
        <v/>
      </c>
      <c r="BA14" s="131" t="str">
        <f t="shared" si="13"/>
        <v/>
      </c>
      <c r="BB14" s="131" t="str">
        <f t="shared" si="14"/>
        <v/>
      </c>
      <c r="BC14" s="131"/>
      <c r="BD14" s="131" t="str">
        <f t="shared" si="16"/>
        <v/>
      </c>
      <c r="BE14" s="131" t="str">
        <f t="shared" si="17"/>
        <v/>
      </c>
      <c r="BF14" s="131" t="str">
        <f t="shared" si="18"/>
        <v/>
      </c>
      <c r="BG14" s="131" t="str">
        <f t="shared" si="19"/>
        <v/>
      </c>
      <c r="BH14" s="131" t="str">
        <f t="shared" si="20"/>
        <v/>
      </c>
      <c r="BI14" s="131" t="str">
        <f t="shared" si="21"/>
        <v/>
      </c>
      <c r="BJ14" s="131" t="str">
        <f t="shared" si="22"/>
        <v/>
      </c>
      <c r="BK14" s="131" t="str">
        <f t="shared" si="23"/>
        <v/>
      </c>
      <c r="BL14" s="131" t="str">
        <f t="shared" si="24"/>
        <v/>
      </c>
      <c r="BM14" s="131" t="str">
        <f t="shared" si="25"/>
        <v/>
      </c>
      <c r="BN14" s="131" t="str">
        <f t="shared" si="26"/>
        <v/>
      </c>
      <c r="BO14" s="131"/>
      <c r="BP14" s="131" t="str">
        <f t="shared" si="28"/>
        <v/>
      </c>
      <c r="BQ14" s="141"/>
    </row>
    <row r="15" spans="1:245" s="103" customFormat="1" ht="12.75" x14ac:dyDescent="0.2">
      <c r="A15" s="151"/>
      <c r="B15" s="150"/>
      <c r="C15" s="144"/>
      <c r="D15" s="129"/>
      <c r="E15" s="132"/>
      <c r="F15" s="131"/>
      <c r="G15" s="144"/>
      <c r="H15" s="129"/>
      <c r="I15" s="144"/>
      <c r="J15" s="131"/>
      <c r="K15" s="131"/>
      <c r="L15" s="131"/>
      <c r="M15" s="132"/>
      <c r="N15" s="131"/>
      <c r="O15" s="145"/>
      <c r="P15" s="131"/>
      <c r="Q15" s="146"/>
      <c r="R15" s="131"/>
      <c r="S15" s="399"/>
      <c r="T15" s="129"/>
      <c r="U15" s="147"/>
      <c r="V15" s="131"/>
      <c r="W15" s="131"/>
      <c r="X15" s="131"/>
      <c r="Y15" s="148"/>
      <c r="Z15" s="131"/>
      <c r="AA15" s="131"/>
      <c r="AB15" s="131"/>
      <c r="AC15" s="147"/>
      <c r="AD15" s="131"/>
      <c r="AE15" s="153"/>
      <c r="AF15" s="129"/>
      <c r="AG15" s="149"/>
      <c r="AH15" s="131"/>
      <c r="AI15" s="149"/>
      <c r="AJ15" s="131"/>
      <c r="AK15" s="149"/>
      <c r="AL15" s="131"/>
      <c r="AM15" s="149"/>
      <c r="AN15" s="129"/>
      <c r="AO15" s="149"/>
      <c r="AP15" s="129"/>
      <c r="AQ15" s="149"/>
      <c r="AR15" s="129" t="str">
        <f t="shared" si="9"/>
        <v/>
      </c>
      <c r="AS15" s="149"/>
      <c r="AT15" s="131"/>
      <c r="AU15" s="138" t="str">
        <f t="shared" si="30"/>
        <v/>
      </c>
      <c r="AV15" s="129">
        <f t="shared" si="10"/>
        <v>0</v>
      </c>
      <c r="AW15" s="139"/>
      <c r="AY15" s="140"/>
      <c r="AZ15" s="131" t="str">
        <f t="shared" si="12"/>
        <v/>
      </c>
      <c r="BA15" s="131" t="str">
        <f t="shared" si="13"/>
        <v/>
      </c>
      <c r="BB15" s="131" t="str">
        <f t="shared" si="14"/>
        <v/>
      </c>
      <c r="BC15" s="131"/>
      <c r="BD15" s="131" t="str">
        <f t="shared" si="16"/>
        <v/>
      </c>
      <c r="BE15" s="131" t="str">
        <f t="shared" si="17"/>
        <v/>
      </c>
      <c r="BF15" s="131" t="str">
        <f t="shared" si="18"/>
        <v/>
      </c>
      <c r="BG15" s="131" t="str">
        <f t="shared" si="19"/>
        <v/>
      </c>
      <c r="BH15" s="131" t="str">
        <f t="shared" si="20"/>
        <v/>
      </c>
      <c r="BI15" s="131" t="str">
        <f t="shared" si="21"/>
        <v/>
      </c>
      <c r="BJ15" s="131" t="str">
        <f t="shared" si="22"/>
        <v/>
      </c>
      <c r="BK15" s="131" t="str">
        <f t="shared" si="23"/>
        <v/>
      </c>
      <c r="BL15" s="131" t="str">
        <f t="shared" si="24"/>
        <v/>
      </c>
      <c r="BM15" s="131" t="str">
        <f t="shared" si="25"/>
        <v/>
      </c>
      <c r="BN15" s="131" t="str">
        <f t="shared" si="26"/>
        <v/>
      </c>
      <c r="BO15" s="131"/>
      <c r="BP15" s="131" t="str">
        <f t="shared" si="28"/>
        <v/>
      </c>
      <c r="BQ15" s="141"/>
    </row>
    <row r="16" spans="1:245" s="103" customFormat="1" ht="12.75" x14ac:dyDescent="0.2">
      <c r="A16" s="142"/>
      <c r="B16" s="143"/>
      <c r="C16" s="144"/>
      <c r="D16" s="129"/>
      <c r="E16" s="132"/>
      <c r="F16" s="131"/>
      <c r="G16" s="144"/>
      <c r="H16" s="129"/>
      <c r="I16" s="144"/>
      <c r="J16" s="131"/>
      <c r="K16" s="131"/>
      <c r="L16" s="131"/>
      <c r="M16" s="132"/>
      <c r="N16" s="131"/>
      <c r="O16" s="145"/>
      <c r="P16" s="131"/>
      <c r="Q16" s="146"/>
      <c r="R16" s="131"/>
      <c r="S16" s="147"/>
      <c r="T16" s="129" t="str">
        <f t="shared" si="4"/>
        <v/>
      </c>
      <c r="U16" s="147"/>
      <c r="V16" s="131"/>
      <c r="W16" s="131"/>
      <c r="X16" s="131"/>
      <c r="Y16" s="148"/>
      <c r="Z16" s="131"/>
      <c r="AA16" s="131"/>
      <c r="AB16" s="131"/>
      <c r="AC16" s="147"/>
      <c r="AD16" s="131"/>
      <c r="AE16" s="149"/>
      <c r="AF16" s="129" t="str">
        <f t="shared" si="5"/>
        <v/>
      </c>
      <c r="AG16" s="149"/>
      <c r="AH16" s="131"/>
      <c r="AI16" s="149"/>
      <c r="AJ16" s="131"/>
      <c r="AK16" s="149"/>
      <c r="AL16" s="131"/>
      <c r="AM16" s="149"/>
      <c r="AN16" s="129"/>
      <c r="AO16" s="149"/>
      <c r="AP16" s="131"/>
      <c r="AQ16" s="149"/>
      <c r="AR16" s="131"/>
      <c r="AS16" s="149"/>
      <c r="AT16" s="131"/>
      <c r="AU16" s="138"/>
      <c r="AV16" s="129"/>
      <c r="AW16" s="139"/>
      <c r="AY16" s="140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41"/>
    </row>
    <row r="17" spans="1:69" s="103" customFormat="1" ht="12.75" x14ac:dyDescent="0.2">
      <c r="A17" s="142"/>
      <c r="B17" s="143"/>
      <c r="C17" s="144"/>
      <c r="D17" s="129" t="str">
        <f>IF(ISBLANK(C17),"",VLOOKUP(C17,MF_60_m,2))</f>
        <v/>
      </c>
      <c r="E17" s="132"/>
      <c r="F17" s="131"/>
      <c r="G17" s="144"/>
      <c r="H17" s="129" t="str">
        <f>IF(ISBLANK(G17),"",VLOOKUP(G17,MF_150_m,2))</f>
        <v/>
      </c>
      <c r="I17" s="144"/>
      <c r="J17" s="131"/>
      <c r="K17" s="131"/>
      <c r="L17" s="131" t="str">
        <f>IF(ISBLANK(K17),"",VLOOKUP(K17,MF_50_m_H_,2))</f>
        <v/>
      </c>
      <c r="M17" s="132"/>
      <c r="N17" s="131" t="str">
        <f>IF(ISBLANK(M17),"",VLOOKUP(M17,MF_60_m_H_,2))</f>
        <v/>
      </c>
      <c r="O17" s="145"/>
      <c r="P17" s="131"/>
      <c r="Q17" s="146"/>
      <c r="R17" s="131"/>
      <c r="S17" s="147"/>
      <c r="T17" s="129" t="str">
        <f t="shared" si="4"/>
        <v/>
      </c>
      <c r="U17" s="147"/>
      <c r="V17" s="131"/>
      <c r="W17" s="131"/>
      <c r="X17" s="131"/>
      <c r="Y17" s="148"/>
      <c r="Z17" s="131"/>
      <c r="AA17" s="131"/>
      <c r="AB17" s="131"/>
      <c r="AC17" s="147"/>
      <c r="AD17" s="131"/>
      <c r="AE17" s="149"/>
      <c r="AF17" s="129" t="str">
        <f t="shared" si="5"/>
        <v/>
      </c>
      <c r="AG17" s="149"/>
      <c r="AH17" s="131"/>
      <c r="AI17" s="149"/>
      <c r="AJ17" s="131"/>
      <c r="AK17" s="149"/>
      <c r="AL17" s="131"/>
      <c r="AM17" s="149"/>
      <c r="AN17" s="129" t="str">
        <f>IF(ISBLANK(AM17),"",VLOOKUP(AM17,MF_POIDS,2))</f>
        <v/>
      </c>
      <c r="AO17" s="149"/>
      <c r="AP17" s="131"/>
      <c r="AQ17" s="149"/>
      <c r="AR17" s="131"/>
      <c r="AS17" s="149"/>
      <c r="AT17" s="131"/>
      <c r="AU17" s="138" t="str">
        <f>IF(ISBLANK(B17),"",COUNTA(AS17,AQ17,AO17,AM17,AK17,AI17,AG17,AE17,AC17,AA17,Y17,W17,U17,S17,Q17,O17,M17,K17,I17,G17,E17,C17,#REF!))</f>
        <v/>
      </c>
      <c r="AV17" s="129">
        <f>SUM(AT17,AR17,AP17,AN17,AL17,AJ17,AH17,AF17,AD17,AB17,Z17,X17,V17,T17,R17,P17,N17,L17,J17,H17,F17,D17)</f>
        <v>0</v>
      </c>
      <c r="AW17" s="139"/>
      <c r="AY17" s="140"/>
      <c r="AZ17" s="131" t="str">
        <f>IF(B17&lt;&gt;($AZ$2),"",AV17)</f>
        <v/>
      </c>
      <c r="BA17" s="131" t="str">
        <f>IF(B17&lt;&gt;($BA$2),"",AV17)</f>
        <v/>
      </c>
      <c r="BB17" s="131" t="str">
        <f>IF(B17&lt;&gt;($BB$2),"",AV17)</f>
        <v/>
      </c>
      <c r="BC17" s="131" t="str">
        <f>IF(B17&lt;&gt;($BC$2),"",AV17)</f>
        <v/>
      </c>
      <c r="BD17" s="131" t="str">
        <f>IF(B17&lt;&gt;($BD$2),"",AV17)</f>
        <v/>
      </c>
      <c r="BE17" s="131" t="str">
        <f>IF(B17&lt;&gt;($BE$2),"",AV17)</f>
        <v/>
      </c>
      <c r="BF17" s="131" t="str">
        <f>IF(B17&lt;&gt;($BF$2),"",AV17)</f>
        <v/>
      </c>
      <c r="BG17" s="131" t="str">
        <f>IF(B17&lt;&gt;($BG$2),"",AV17)</f>
        <v/>
      </c>
      <c r="BH17" s="131" t="str">
        <f>IF(B17&lt;&gt;($BH$2),"",AV17)</f>
        <v/>
      </c>
      <c r="BI17" s="131" t="str">
        <f>IF(B17&lt;&gt;($BI$2),"",AV17)</f>
        <v/>
      </c>
      <c r="BJ17" s="131" t="str">
        <f>IF(B17&lt;&gt;($BJ$2),"",AV17)</f>
        <v/>
      </c>
      <c r="BK17" s="131" t="str">
        <f>IF(B17&lt;&gt;($BK$2),"",AV17)</f>
        <v/>
      </c>
      <c r="BL17" s="131" t="str">
        <f>IF(B17&lt;&gt;($BL$2),"",AV17)</f>
        <v/>
      </c>
      <c r="BM17" s="131" t="str">
        <f>IF(B17&lt;&gt;($BM$2),"",AV17)</f>
        <v/>
      </c>
      <c r="BN17" s="131" t="str">
        <f>IF(B17&lt;&gt;($BN$2),"",AV17)</f>
        <v/>
      </c>
      <c r="BO17" s="131" t="str">
        <f>IF(B17&lt;&gt;($BO$2),"",AV17)</f>
        <v/>
      </c>
      <c r="BP17" s="131" t="str">
        <f>IF(B17&lt;&gt;($BP$2),"",AV17)</f>
        <v/>
      </c>
      <c r="BQ17" s="141"/>
    </row>
    <row r="18" spans="1:69" s="103" customFormat="1" ht="12.75" x14ac:dyDescent="0.2">
      <c r="A18" s="142"/>
      <c r="B18" s="143"/>
      <c r="C18" s="144"/>
      <c r="D18" s="129" t="str">
        <f>IF(ISBLANK(C18),"",VLOOKUP(C18,MF_60_m,2))</f>
        <v/>
      </c>
      <c r="E18" s="132"/>
      <c r="F18" s="131"/>
      <c r="G18" s="144"/>
      <c r="H18" s="129" t="str">
        <f>IF(ISBLANK(G18),"",VLOOKUP(G18,MF_150_m,2))</f>
        <v/>
      </c>
      <c r="I18" s="144"/>
      <c r="J18" s="131"/>
      <c r="K18" s="131"/>
      <c r="L18" s="131" t="str">
        <f>IF(ISBLANK(K18),"",VLOOKUP(K18,MF_50_m_H_,2))</f>
        <v/>
      </c>
      <c r="M18" s="132"/>
      <c r="N18" s="131" t="str">
        <f>IF(ISBLANK(M18),"",VLOOKUP(M18,MF_60_m_H_,2))</f>
        <v/>
      </c>
      <c r="O18" s="145"/>
      <c r="P18" s="131"/>
      <c r="Q18" s="146"/>
      <c r="R18" s="131"/>
      <c r="S18" s="147"/>
      <c r="T18" s="129" t="str">
        <f t="shared" si="4"/>
        <v/>
      </c>
      <c r="U18" s="147"/>
      <c r="V18" s="131"/>
      <c r="W18" s="131"/>
      <c r="X18" s="131"/>
      <c r="Y18" s="148"/>
      <c r="Z18" s="131"/>
      <c r="AA18" s="131"/>
      <c r="AB18" s="131"/>
      <c r="AC18" s="147"/>
      <c r="AD18" s="131"/>
      <c r="AE18" s="149"/>
      <c r="AF18" s="129" t="str">
        <f t="shared" si="5"/>
        <v/>
      </c>
      <c r="AG18" s="149"/>
      <c r="AH18" s="131"/>
      <c r="AI18" s="149"/>
      <c r="AJ18" s="131"/>
      <c r="AK18" s="149"/>
      <c r="AL18" s="131"/>
      <c r="AM18" s="149"/>
      <c r="AN18" s="129" t="str">
        <f>IF(ISBLANK(AM18),"",VLOOKUP(AM18,MF_POIDS,2))</f>
        <v/>
      </c>
      <c r="AO18" s="149"/>
      <c r="AP18" s="131"/>
      <c r="AQ18" s="149"/>
      <c r="AR18" s="131"/>
      <c r="AS18" s="149"/>
      <c r="AT18" s="131"/>
      <c r="AU18" s="138" t="str">
        <f>IF(ISBLANK(B18),"",COUNTA(AS18,AQ18,AO18,AM18,AK18,AI18,AG18,AE18,AC18,AA18,Y18,W18,U18,S18,Q18,O18,M18,K18,I18,G18,E18,C18,#REF!))</f>
        <v/>
      </c>
      <c r="AV18" s="129">
        <f>SUM(AT18,AR18,AP18,AN18,AL18,AJ18,AH18,AF18,AD18,AB18,Z18,X18,V18,T18,R18,P18,N18,L18,J18,H18,F18,D18)</f>
        <v>0</v>
      </c>
      <c r="AW18" s="139"/>
      <c r="AY18" s="140"/>
      <c r="AZ18" s="131" t="str">
        <f>IF(B18&lt;&gt;($AZ$2),"",AV18)</f>
        <v/>
      </c>
      <c r="BA18" s="131" t="str">
        <f>IF(B18&lt;&gt;($BA$2),"",AV18)</f>
        <v/>
      </c>
      <c r="BB18" s="131" t="str">
        <f>IF(B18&lt;&gt;($BB$2),"",AV18)</f>
        <v/>
      </c>
      <c r="BC18" s="131" t="str">
        <f>IF(B18&lt;&gt;($BC$2),"",AV18)</f>
        <v/>
      </c>
      <c r="BD18" s="131" t="str">
        <f>IF(B18&lt;&gt;($BD$2),"",AV18)</f>
        <v/>
      </c>
      <c r="BE18" s="131" t="str">
        <f>IF(B18&lt;&gt;($BE$2),"",AV18)</f>
        <v/>
      </c>
      <c r="BF18" s="131" t="str">
        <f>IF(B18&lt;&gt;($BF$2),"",AV18)</f>
        <v/>
      </c>
      <c r="BG18" s="131" t="str">
        <f>IF(B18&lt;&gt;($BG$2),"",AV18)</f>
        <v/>
      </c>
      <c r="BH18" s="131" t="str">
        <f>IF(B18&lt;&gt;($BH$2),"",AV18)</f>
        <v/>
      </c>
      <c r="BI18" s="131" t="str">
        <f>IF(B18&lt;&gt;($BI$2),"",AV18)</f>
        <v/>
      </c>
      <c r="BJ18" s="131" t="str">
        <f>IF(B18&lt;&gt;($BJ$2),"",AV18)</f>
        <v/>
      </c>
      <c r="BK18" s="131" t="str">
        <f>IF(B18&lt;&gt;($BK$2),"",AV18)</f>
        <v/>
      </c>
      <c r="BL18" s="131" t="str">
        <f>IF(B18&lt;&gt;($BL$2),"",AV18)</f>
        <v/>
      </c>
      <c r="BM18" s="131" t="str">
        <f>IF(B18&lt;&gt;($BM$2),"",AV18)</f>
        <v/>
      </c>
      <c r="BN18" s="131" t="str">
        <f>IF(B18&lt;&gt;($BN$2),"",AV18)</f>
        <v/>
      </c>
      <c r="BO18" s="131" t="str">
        <f>IF(B18&lt;&gt;($BO$2),"",AV18)</f>
        <v/>
      </c>
      <c r="BP18" s="131" t="str">
        <f>IF(B18&lt;&gt;($BP$2),"",AV18)</f>
        <v/>
      </c>
      <c r="BQ18" s="141"/>
    </row>
    <row r="19" spans="1:69" s="103" customFormat="1" ht="12.75" x14ac:dyDescent="0.2">
      <c r="A19" s="142"/>
      <c r="B19" s="150"/>
      <c r="C19" s="144"/>
      <c r="D19" s="129" t="str">
        <f>IF(ISBLANK(C19),"",VLOOKUP(C19,MF_60_m,2))</f>
        <v/>
      </c>
      <c r="E19" s="132"/>
      <c r="F19" s="131"/>
      <c r="G19" s="144"/>
      <c r="H19" s="129" t="str">
        <f>IF(ISBLANK(G19),"",VLOOKUP(G19,MF_150_m,2))</f>
        <v/>
      </c>
      <c r="I19" s="144"/>
      <c r="J19" s="131"/>
      <c r="K19" s="131"/>
      <c r="L19" s="131" t="str">
        <f>IF(ISBLANK(K19),"",VLOOKUP(K19,MF_50_m_H_,2))</f>
        <v/>
      </c>
      <c r="M19" s="132"/>
      <c r="N19" s="131" t="str">
        <f>IF(ISBLANK(M19),"",VLOOKUP(M19,MF_60_m_H_,2))</f>
        <v/>
      </c>
      <c r="O19" s="145"/>
      <c r="P19" s="131"/>
      <c r="Q19" s="146"/>
      <c r="R19" s="131"/>
      <c r="S19" s="147"/>
      <c r="T19" s="129" t="str">
        <f t="shared" si="4"/>
        <v/>
      </c>
      <c r="U19" s="147"/>
      <c r="V19" s="131"/>
      <c r="W19" s="131"/>
      <c r="X19" s="131"/>
      <c r="Y19" s="148"/>
      <c r="Z19" s="131"/>
      <c r="AA19" s="131"/>
      <c r="AB19" s="131"/>
      <c r="AC19" s="147"/>
      <c r="AD19" s="131"/>
      <c r="AE19" s="149"/>
      <c r="AF19" s="129" t="str">
        <f t="shared" si="5"/>
        <v/>
      </c>
      <c r="AG19" s="149"/>
      <c r="AH19" s="131"/>
      <c r="AI19" s="149"/>
      <c r="AJ19" s="131"/>
      <c r="AK19" s="149"/>
      <c r="AL19" s="131"/>
      <c r="AM19" s="149"/>
      <c r="AN19" s="129" t="str">
        <f>IF(ISBLANK(AM19),"",VLOOKUP(AM19,MF_POIDS,2))</f>
        <v/>
      </c>
      <c r="AO19" s="149"/>
      <c r="AP19" s="131"/>
      <c r="AQ19" s="149"/>
      <c r="AR19" s="131"/>
      <c r="AS19" s="149"/>
      <c r="AT19" s="131"/>
      <c r="AU19" s="138" t="str">
        <f>IF(ISBLANK(B19),"",COUNTA(AS19,AQ19,AO19,AM19,AK19,AI19,AG19,AE19,AC19,AA19,Y19,W19,U19,S19,Q19,O19,M19,K19,I19,G19,E19,C19,#REF!))</f>
        <v/>
      </c>
      <c r="AV19" s="129">
        <f>SUM(AT19,AR19,AP19,AN19,AL19,AJ19,AH19,AF19,AD19,AB19,Z19,X19,V19,T19,R19,P19,N19,L19,J19,H19,F19,D19)</f>
        <v>0</v>
      </c>
      <c r="AW19" s="139"/>
      <c r="AY19" s="140"/>
      <c r="AZ19" s="131" t="str">
        <f>IF(B19&lt;&gt;($AZ$2),"",AV19)</f>
        <v/>
      </c>
      <c r="BA19" s="131" t="str">
        <f>IF(B19&lt;&gt;($BA$2),"",AV19)</f>
        <v/>
      </c>
      <c r="BB19" s="131" t="str">
        <f>IF(B19&lt;&gt;($BB$2),"",AV19)</f>
        <v/>
      </c>
      <c r="BC19" s="154" t="str">
        <f>IF(B19&lt;&gt;($BC$2),"",AV19)</f>
        <v/>
      </c>
      <c r="BD19" s="131" t="str">
        <f>IF(B19&lt;&gt;($BD$2),"",AV19)</f>
        <v/>
      </c>
      <c r="BE19" s="131" t="str">
        <f>IF(B19&lt;&gt;($BE$2),"",AV19)</f>
        <v/>
      </c>
      <c r="BF19" s="131" t="str">
        <f>IF(B19&lt;&gt;($BF$2),"",AV19)</f>
        <v/>
      </c>
      <c r="BG19" s="131" t="str">
        <f>IF(B19&lt;&gt;($BG$2),"",AV19)</f>
        <v/>
      </c>
      <c r="BH19" s="131" t="str">
        <f>IF(B19&lt;&gt;($BH$2),"",AV19)</f>
        <v/>
      </c>
      <c r="BI19" s="131" t="str">
        <f>IF(B19&lt;&gt;($BI$2),"",AV19)</f>
        <v/>
      </c>
      <c r="BJ19" s="131" t="str">
        <f>IF(B19&lt;&gt;($BJ$2),"",AV19)</f>
        <v/>
      </c>
      <c r="BK19" s="131" t="str">
        <f>IF(B19&lt;&gt;($BK$2),"",AV19)</f>
        <v/>
      </c>
      <c r="BL19" s="131" t="str">
        <f>IF(B19&lt;&gt;($BL$2),"",AV19)</f>
        <v/>
      </c>
      <c r="BM19" s="131" t="str">
        <f>IF(B19&lt;&gt;($BM$2),"",AV19)</f>
        <v/>
      </c>
      <c r="BN19" s="131" t="str">
        <f>IF(B19&lt;&gt;($BN$2),"",AV19)</f>
        <v/>
      </c>
      <c r="BO19" s="154" t="str">
        <f>IF(B19&lt;&gt;($BO$2),"",AV19)</f>
        <v/>
      </c>
      <c r="BP19" s="131" t="str">
        <f>IF(B19&lt;&gt;($BP$2),"",AV19)</f>
        <v/>
      </c>
      <c r="BQ19" s="141"/>
    </row>
    <row r="20" spans="1:69" x14ac:dyDescent="0.25">
      <c r="A20" s="155" t="s">
        <v>221</v>
      </c>
      <c r="B20" s="156"/>
      <c r="C20" s="157"/>
      <c r="D20" s="156"/>
      <c r="E20" s="158"/>
      <c r="F20" s="156"/>
      <c r="G20" s="157"/>
      <c r="H20" s="156"/>
      <c r="I20" s="157"/>
      <c r="J20" s="156"/>
      <c r="K20" s="156"/>
      <c r="L20" s="156"/>
      <c r="M20" s="158"/>
      <c r="N20" s="156"/>
      <c r="O20" s="159"/>
      <c r="P20" s="156"/>
      <c r="Q20" s="160"/>
      <c r="R20" s="156"/>
      <c r="S20" s="161"/>
      <c r="T20" s="156"/>
      <c r="U20" s="161"/>
      <c r="V20" s="156"/>
      <c r="W20" s="156"/>
      <c r="X20" s="156"/>
      <c r="Y20" s="162"/>
      <c r="Z20" s="156"/>
      <c r="AA20" s="156"/>
      <c r="AB20" s="156"/>
      <c r="AC20" s="161"/>
      <c r="AD20" s="156"/>
      <c r="AE20" s="163"/>
      <c r="AF20" s="156"/>
      <c r="AG20" s="163"/>
      <c r="AH20" s="156"/>
      <c r="AI20" s="163"/>
      <c r="AJ20" s="156"/>
      <c r="AK20" s="163"/>
      <c r="AL20" s="156"/>
      <c r="AM20" s="163"/>
      <c r="AN20" s="156"/>
      <c r="AO20" s="163"/>
      <c r="AP20" s="156"/>
      <c r="AQ20" s="163"/>
      <c r="AR20" s="156"/>
      <c r="AS20" s="163"/>
      <c r="AT20" s="156"/>
      <c r="AU20" s="164"/>
      <c r="AV20" s="156"/>
      <c r="AW20" s="160"/>
      <c r="AX20" s="160"/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  <c r="BJ20" s="160"/>
      <c r="BK20" s="160"/>
      <c r="BL20" s="160"/>
      <c r="BM20" s="160"/>
      <c r="BN20" s="160"/>
      <c r="BO20" s="160"/>
      <c r="BP20" s="160"/>
      <c r="BQ20" s="160"/>
    </row>
    <row r="21" spans="1:69" s="103" customFormat="1" ht="12.75" x14ac:dyDescent="0.2">
      <c r="A21" s="126" t="s">
        <v>110</v>
      </c>
      <c r="B21" s="127" t="s">
        <v>20</v>
      </c>
      <c r="C21" s="406"/>
      <c r="D21" s="407" t="str">
        <f t="shared" ref="D21" si="31">IF(ISBLANK(C21),"",VLOOKUP(C21,MF_60_m,2))</f>
        <v/>
      </c>
      <c r="E21" s="408">
        <v>989</v>
      </c>
      <c r="F21" s="407">
        <f>IF(ISBLANK(E21),"",VLOOKUP(E21,MF_80_m,2))</f>
        <v>1</v>
      </c>
      <c r="G21" s="406"/>
      <c r="H21" s="407" t="str">
        <f t="shared" ref="H21" si="32">IF(ISBLANK(G21),"",VLOOKUP(G21,MF_150_m,2))</f>
        <v/>
      </c>
      <c r="I21" s="406"/>
      <c r="J21" s="407"/>
      <c r="K21" s="407"/>
      <c r="L21" s="407" t="str">
        <f t="shared" ref="L21" si="33">IF(ISBLANK(K21),"",VLOOKUP(K21,MF_50_m_H_,2))</f>
        <v/>
      </c>
      <c r="M21" s="409"/>
      <c r="N21" s="407" t="str">
        <f t="shared" ref="N21" si="34">IF(ISBLANK(M21),"",VLOOKUP(M21,MF_60_m_H_,2))</f>
        <v/>
      </c>
      <c r="O21" s="410"/>
      <c r="P21" s="407"/>
      <c r="Q21" s="411"/>
      <c r="R21" s="407"/>
      <c r="S21" s="412"/>
      <c r="T21" s="407" t="str">
        <f t="shared" ref="T21" si="35">IF(ISBLANK(S21),"",VLOOKUP(S21,MF_1000_m,2))</f>
        <v/>
      </c>
      <c r="U21" s="413"/>
      <c r="V21" s="407"/>
      <c r="W21" s="407"/>
      <c r="X21" s="407"/>
      <c r="Y21" s="414"/>
      <c r="Z21" s="407"/>
      <c r="AA21" s="407"/>
      <c r="AB21" s="407"/>
      <c r="AC21" s="413"/>
      <c r="AD21" s="407"/>
      <c r="AE21" s="415"/>
      <c r="AF21" s="407" t="str">
        <f t="shared" ref="AF21" si="36">IF(ISBLANK(AE21),"",VLOOKUP(AE21,MF_LONGUEUR,2))</f>
        <v/>
      </c>
      <c r="AG21" s="415"/>
      <c r="AH21" s="407"/>
      <c r="AI21" s="415"/>
      <c r="AJ21" s="407"/>
      <c r="AK21" s="415"/>
      <c r="AL21" s="407" t="str">
        <f t="shared" ref="AL21" si="37">IF(ISBLANK(AK21),"",VLOOKUP(AK21,MF_PERCHE,2))</f>
        <v/>
      </c>
      <c r="AM21" s="415"/>
      <c r="AN21" s="407" t="str">
        <f t="shared" ref="AN21" si="38">IF(ISBLANK(AM21),"",VLOOKUP(AM21,MF_POIDS,2))</f>
        <v/>
      </c>
      <c r="AO21" s="415"/>
      <c r="AP21" s="407" t="str">
        <f t="shared" ref="AP21" si="39">IF(ISBLANK(AO21),"",VLOOKUP(AO21,MF_DISQUE,2))</f>
        <v/>
      </c>
      <c r="AQ21" s="415"/>
      <c r="AR21" s="407" t="str">
        <f t="shared" ref="AR21" si="40">IF(ISBLANK(AQ21),"",VLOOKUP(AQ21,MF_JAVELOT,2))</f>
        <v/>
      </c>
      <c r="AS21" s="415"/>
      <c r="AT21" s="407"/>
      <c r="AU21" s="416">
        <f t="shared" ref="AU21" si="41">IF(ISBLANK(B21),"",COUNTA(AS21,AQ21,AO21,AM21,AK21,AI21,AG21,AE21,AC21,AA21,Y21,W21,U21,S21,Q21,O21,M21,K21,I21,G21,E21,C21))</f>
        <v>1</v>
      </c>
      <c r="AV21" s="401">
        <f t="shared" ref="AV21" si="42">SUM(AT21,AR21,AP21,AN21,AL21,AJ21,AH21,AF21,AD21,AB21,Z21,X21,V21,T21,R21,P21,N21,L21,J21,H21,F21,D21)</f>
        <v>1</v>
      </c>
      <c r="AW21" s="139"/>
      <c r="AY21" s="140" t="str">
        <f t="shared" ref="AY21" si="43">IF(B21&lt;&gt;($AY$2),"",AV21)</f>
        <v/>
      </c>
      <c r="AZ21" s="131" t="str">
        <f t="shared" ref="AZ21" si="44">IF(B21&lt;&gt;($AZ$2),"",AV21)</f>
        <v/>
      </c>
      <c r="BA21" s="131" t="str">
        <f t="shared" ref="BA21" si="45">IF(B21&lt;&gt;($BA$2),"",AV21)</f>
        <v/>
      </c>
      <c r="BB21" s="131" t="str">
        <f t="shared" ref="BB21" si="46">IF(B21&lt;&gt;($BB$2),"",AV21)</f>
        <v/>
      </c>
      <c r="BC21" s="131" t="str">
        <f t="shared" ref="BC21" si="47">IF(B21&lt;&gt;($BC$2),"",AV21)</f>
        <v/>
      </c>
      <c r="BD21" s="131" t="str">
        <f t="shared" ref="BD21" si="48">IF(B21&lt;&gt;($BD$2),"",AV21)</f>
        <v/>
      </c>
      <c r="BE21" s="131" t="str">
        <f t="shared" ref="BE21" si="49">IF(B21&lt;&gt;($BE$2),"",AV21)</f>
        <v/>
      </c>
      <c r="BF21" s="131" t="str">
        <f t="shared" ref="BF21" si="50">IF(B21&lt;&gt;($BF$2),"",AV21)</f>
        <v/>
      </c>
      <c r="BG21" s="131" t="str">
        <f t="shared" ref="BG21" si="51">IF(B21&lt;&gt;($BG$2),"",AV21)</f>
        <v/>
      </c>
      <c r="BH21" s="131" t="str">
        <f t="shared" ref="BH21" si="52">IF(B21&lt;&gt;($BH$2),"",AV21)</f>
        <v/>
      </c>
      <c r="BI21" s="131" t="str">
        <f t="shared" ref="BI21" si="53">IF(B21&lt;&gt;($BI$2),"",AV21)</f>
        <v/>
      </c>
      <c r="BJ21" s="131">
        <f t="shared" ref="BJ21" si="54">IF(B21&lt;&gt;($BJ$2),"",AV21)</f>
        <v>1</v>
      </c>
      <c r="BK21" s="131" t="str">
        <f t="shared" ref="BK21" si="55">IF(B21&lt;&gt;($BK$2),"",AV21)</f>
        <v/>
      </c>
      <c r="BL21" s="131" t="str">
        <f t="shared" ref="BL21" si="56">IF(B21&lt;&gt;($BL$2),"",AV21)</f>
        <v/>
      </c>
      <c r="BM21" s="131" t="str">
        <f t="shared" ref="BM21" si="57">IF(B21&lt;&gt;($BM$2),"",AV21)</f>
        <v/>
      </c>
      <c r="BN21" s="131" t="str">
        <f t="shared" ref="BN21" si="58">IF(B21&lt;&gt;($BN$2),"",AV21)</f>
        <v/>
      </c>
      <c r="BO21" s="131" t="str">
        <f t="shared" ref="BO21" si="59">IF(B21&lt;&gt;($BO$2),"",AV21)</f>
        <v/>
      </c>
      <c r="BP21" s="131" t="str">
        <f t="shared" ref="BP21" si="60">IF(B21&lt;&gt;($BP$2),"",AV21)</f>
        <v/>
      </c>
      <c r="BQ21" s="141" t="str">
        <f t="shared" ref="BQ21" si="61">IF(B21&lt;&gt;($BQ$2),"",AV21)</f>
        <v/>
      </c>
    </row>
    <row r="22" spans="1:69" s="103" customFormat="1" ht="12.75" x14ac:dyDescent="0.2">
      <c r="A22" s="126"/>
      <c r="B22" s="127"/>
      <c r="C22" s="128"/>
      <c r="D22" s="129"/>
      <c r="E22" s="402"/>
      <c r="F22" s="129"/>
      <c r="G22" s="128"/>
      <c r="H22" s="129"/>
      <c r="I22" s="128"/>
      <c r="J22" s="129"/>
      <c r="K22" s="129"/>
      <c r="L22" s="129"/>
      <c r="M22" s="130"/>
      <c r="N22" s="129"/>
      <c r="O22" s="133"/>
      <c r="P22" s="129"/>
      <c r="Q22" s="134"/>
      <c r="R22" s="129"/>
      <c r="S22" s="403"/>
      <c r="T22" s="129"/>
      <c r="U22" s="135"/>
      <c r="V22" s="129"/>
      <c r="W22" s="129"/>
      <c r="X22" s="129"/>
      <c r="Y22" s="136"/>
      <c r="Z22" s="129"/>
      <c r="AA22" s="129"/>
      <c r="AB22" s="129"/>
      <c r="AC22" s="135"/>
      <c r="AD22" s="129"/>
      <c r="AE22" s="137"/>
      <c r="AF22" s="129"/>
      <c r="AG22" s="137"/>
      <c r="AH22" s="129"/>
      <c r="AI22" s="137"/>
      <c r="AJ22" s="129"/>
      <c r="AK22" s="137"/>
      <c r="AL22" s="129"/>
      <c r="AM22" s="137"/>
      <c r="AN22" s="129"/>
      <c r="AO22" s="137"/>
      <c r="AP22" s="129"/>
      <c r="AQ22" s="137"/>
      <c r="AR22" s="129"/>
      <c r="AS22" s="137"/>
      <c r="AT22" s="129"/>
      <c r="AU22" s="138"/>
      <c r="AV22" s="129"/>
      <c r="AW22" s="139"/>
      <c r="AY22" s="140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41"/>
    </row>
    <row r="23" spans="1:69" x14ac:dyDescent="0.25"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5"/>
      <c r="BL23" s="165"/>
      <c r="BM23" s="165"/>
      <c r="BN23" s="165"/>
      <c r="BO23" s="165"/>
      <c r="BP23" s="165"/>
      <c r="BQ23" s="165"/>
    </row>
    <row r="24" spans="1:69" x14ac:dyDescent="0.25">
      <c r="AX24" s="98" t="s">
        <v>106</v>
      </c>
      <c r="AY24" s="166">
        <f>COUNTIF($B$4:$B19,AY2)</f>
        <v>0</v>
      </c>
      <c r="AZ24" s="166">
        <f>COUNTIF($B$4:$B19,AZ2)</f>
        <v>0</v>
      </c>
      <c r="BA24" s="166">
        <f>COUNTIF($B$4:$B19,BA2)</f>
        <v>2</v>
      </c>
      <c r="BB24" s="166">
        <f>COUNTIF($B$4:$B19,BB2)</f>
        <v>0</v>
      </c>
      <c r="BC24" s="166">
        <f>COUNTIF($B$4:$B19,BC2)</f>
        <v>0</v>
      </c>
      <c r="BD24" s="166">
        <f>COUNTIF($B$4:$B19,BD2)</f>
        <v>0</v>
      </c>
      <c r="BE24" s="166">
        <f>COUNTIF($B$4:$B19,BE2)</f>
        <v>0</v>
      </c>
      <c r="BF24" s="166">
        <f>COUNTIF($B$4:$B19,BF2)</f>
        <v>0</v>
      </c>
      <c r="BG24" s="166">
        <f>COUNTIF($B$4:$B19,BG2)</f>
        <v>1</v>
      </c>
      <c r="BH24" s="166">
        <f>COUNTIF($B$4:$B19,BH2)</f>
        <v>0</v>
      </c>
      <c r="BI24" s="166">
        <f>COUNTIF($B$4:$B19,BI2)</f>
        <v>0</v>
      </c>
      <c r="BJ24" s="166">
        <f>COUNTIF($B$4:$B19,BJ2)</f>
        <v>1</v>
      </c>
      <c r="BK24" s="166">
        <f>COUNTIF($B$4:$B19,BK2)</f>
        <v>0</v>
      </c>
      <c r="BL24" s="166">
        <f>COUNTIF($B$4:$B19,BL2)</f>
        <v>2</v>
      </c>
      <c r="BM24" s="166">
        <f>COUNTIF($B$4:$B19,BM2)</f>
        <v>0</v>
      </c>
      <c r="BN24" s="166">
        <f>COUNTIF($B$4:$B19,BN2)</f>
        <v>0</v>
      </c>
      <c r="BO24" s="166">
        <f>COUNTIF($B$4:$B19,BO2)</f>
        <v>0</v>
      </c>
      <c r="BP24" s="166">
        <f>COUNTIF($B$4:$B19,BP2)</f>
        <v>0</v>
      </c>
      <c r="BQ24" s="166">
        <f>COUNTIF($B$4:$B19,BQ2)</f>
        <v>0</v>
      </c>
    </row>
  </sheetData>
  <sheetProtection selectLockedCells="1" selectUnlockedCells="1"/>
  <mergeCells count="27">
    <mergeCell ref="AW2:AW3"/>
    <mergeCell ref="AK2:AL2"/>
    <mergeCell ref="AO2:AP2"/>
    <mergeCell ref="AQ2:AR2"/>
    <mergeCell ref="AS2:AT2"/>
    <mergeCell ref="AV2:AV3"/>
    <mergeCell ref="AA2:AB2"/>
    <mergeCell ref="AC2:AD2"/>
    <mergeCell ref="AE2:AF2"/>
    <mergeCell ref="AG2:AH2"/>
    <mergeCell ref="AI2:AJ2"/>
    <mergeCell ref="A1:AW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AM2:AN2"/>
    <mergeCell ref="Q2:R2"/>
    <mergeCell ref="S2:T2"/>
    <mergeCell ref="U2:V2"/>
    <mergeCell ref="W2:X2"/>
    <mergeCell ref="Y2:Z2"/>
  </mergeCells>
  <printOptions horizontalCentered="1"/>
  <pageMargins left="0.19652777777777777" right="0.19652777777777777" top="0.59027777777777779" bottom="0.59027777777777779" header="0.19652777777777777" footer="0"/>
  <pageSetup paperSize="9" firstPageNumber="0" orientation="landscape" horizontalDpi="300" verticalDpi="300" r:id="rId1"/>
  <headerFooter alignWithMargins="0">
    <oddHeader>&amp;LFSGT &amp;CCHALLENGE GUIMIER
1er tour&amp;RParis
19  novembre 2011</oddHeader>
    <oddFooter>&amp;CPage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A1:CG10"/>
  <sheetViews>
    <sheetView showZeros="0" view="pageBreakPreview" zoomScaleNormal="90" zoomScaleSheetLayoutView="100" workbookViewId="0">
      <pane xSplit="2" ySplit="3" topLeftCell="G4" activePane="bottomRight" state="frozen"/>
      <selection pane="topRight" activeCell="C1" sqref="C1"/>
      <selection pane="bottomLeft" activeCell="A5" sqref="A5"/>
      <selection pane="bottomRight" activeCell="G10" sqref="G10"/>
    </sheetView>
  </sheetViews>
  <sheetFormatPr baseColWidth="10" defaultRowHeight="15.75" x14ac:dyDescent="0.25"/>
  <cols>
    <col min="1" max="1" width="18.875" style="187" customWidth="1"/>
    <col min="2" max="2" width="7.625" style="187" customWidth="1"/>
    <col min="3" max="3" width="0" style="188" hidden="1" customWidth="1"/>
    <col min="4" max="4" width="0" style="187" hidden="1" customWidth="1"/>
    <col min="5" max="5" width="4.625" style="188" hidden="1" customWidth="1"/>
    <col min="6" max="6" width="4.625" style="187" hidden="1" customWidth="1"/>
    <col min="7" max="7" width="11.375" style="188" customWidth="1"/>
    <col min="8" max="8" width="11" style="187" hidden="1" customWidth="1"/>
    <col min="9" max="12" width="4.625" style="187" hidden="1" customWidth="1"/>
    <col min="13" max="13" width="11" style="188" customWidth="1"/>
    <col min="14" max="14" width="11" style="187" hidden="1" customWidth="1"/>
    <col min="15" max="16" width="4.625" style="187" hidden="1" customWidth="1"/>
    <col min="17" max="17" width="11" style="188" hidden="1" customWidth="1"/>
    <col min="18" max="18" width="11" style="187" hidden="1" customWidth="1"/>
    <col min="19" max="19" width="11" style="188" hidden="1" customWidth="1"/>
    <col min="20" max="22" width="11" style="187" hidden="1" customWidth="1"/>
    <col min="23" max="23" width="11" style="188" hidden="1" customWidth="1"/>
    <col min="24" max="26" width="11" style="187" hidden="1" customWidth="1"/>
    <col min="27" max="28" width="4.625" style="187" hidden="1" customWidth="1"/>
    <col min="29" max="29" width="11" style="189" hidden="1" customWidth="1"/>
    <col min="30" max="30" width="11" style="187" hidden="1" customWidth="1"/>
    <col min="31" max="31" width="11.375" style="189" customWidth="1"/>
    <col min="32" max="32" width="4.625" style="187" hidden="1" customWidth="1"/>
    <col min="33" max="36" width="11" style="187" hidden="1" customWidth="1"/>
    <col min="37" max="37" width="11" style="189" hidden="1" customWidth="1"/>
    <col min="38" max="40" width="11" style="187" hidden="1" customWidth="1"/>
    <col min="41" max="41" width="11" style="189" hidden="1" customWidth="1"/>
    <col min="42" max="42" width="11" style="187" hidden="1" customWidth="1"/>
    <col min="43" max="43" width="4.625" style="189" hidden="1" customWidth="1"/>
    <col min="44" max="44" width="4.625" style="187" hidden="1" customWidth="1"/>
    <col min="45" max="45" width="11" style="189" hidden="1" customWidth="1"/>
    <col min="46" max="46" width="11" style="187" hidden="1" customWidth="1"/>
    <col min="47" max="47" width="11.375" style="190" customWidth="1"/>
    <col min="48" max="48" width="4.625" style="187" hidden="1" customWidth="1"/>
    <col min="49" max="49" width="4.625" style="190" hidden="1" customWidth="1"/>
    <col min="50" max="50" width="4.625" style="187" hidden="1" customWidth="1"/>
    <col min="51" max="51" width="11.375" style="190" customWidth="1"/>
    <col min="52" max="52" width="4.625" style="187" hidden="1" customWidth="1"/>
    <col min="53" max="53" width="4.625" style="190" hidden="1" customWidth="1"/>
    <col min="54" max="54" width="4.625" style="187" hidden="1" customWidth="1"/>
    <col min="55" max="55" width="11.375" style="190" customWidth="1"/>
    <col min="56" max="56" width="4.625" style="187" hidden="1" customWidth="1"/>
    <col min="57" max="57" width="11.375" style="190" customWidth="1"/>
    <col min="58" max="58" width="11" style="187" hidden="1" customWidth="1"/>
    <col min="59" max="59" width="11.375" style="190" customWidth="1"/>
    <col min="60" max="60" width="11" style="187" hidden="1" customWidth="1"/>
    <col min="61" max="61" width="11" style="190" hidden="1" customWidth="1"/>
    <col min="62" max="62" width="11" style="187" hidden="1" customWidth="1"/>
    <col min="63" max="63" width="4.625" style="191" customWidth="1"/>
    <col min="64" max="65" width="4.625" style="187" hidden="1" customWidth="1"/>
    <col min="66" max="66" width="14.125" style="192" customWidth="1"/>
    <col min="67" max="67" width="8" style="192" hidden="1" customWidth="1"/>
    <col min="68" max="68" width="0" style="192" hidden="1" customWidth="1"/>
    <col min="69" max="82" width="8" style="192" hidden="1" customWidth="1"/>
    <col min="83" max="83" width="0" style="192" hidden="1" customWidth="1"/>
    <col min="84" max="85" width="8" style="192" hidden="1" customWidth="1"/>
    <col min="86" max="86" width="0" style="192" hidden="1" customWidth="1"/>
    <col min="87" max="16384" width="11" style="192"/>
  </cols>
  <sheetData>
    <row r="1" spans="1:85" ht="28.15" customHeight="1" thickBot="1" x14ac:dyDescent="0.3">
      <c r="A1" s="438" t="s">
        <v>114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T1" s="438"/>
      <c r="AU1" s="438"/>
      <c r="AV1" s="438"/>
      <c r="AW1" s="438"/>
      <c r="AX1" s="438"/>
      <c r="AY1" s="438"/>
      <c r="AZ1" s="438"/>
      <c r="BA1" s="438"/>
      <c r="BB1" s="438"/>
      <c r="BC1" s="438"/>
      <c r="BD1" s="438"/>
      <c r="BE1" s="438"/>
      <c r="BF1" s="438"/>
      <c r="BG1" s="438"/>
      <c r="BH1" s="438"/>
      <c r="BI1" s="438"/>
      <c r="BJ1" s="438"/>
      <c r="BK1" s="438"/>
      <c r="BL1" s="438"/>
      <c r="BM1" s="438"/>
    </row>
    <row r="2" spans="1:85" s="194" customFormat="1" ht="15.75" customHeight="1" thickBot="1" x14ac:dyDescent="0.25">
      <c r="A2" s="439" t="s">
        <v>75</v>
      </c>
      <c r="B2" s="440" t="s">
        <v>56</v>
      </c>
      <c r="C2" s="441" t="s">
        <v>132</v>
      </c>
      <c r="D2" s="441"/>
      <c r="E2" s="437" t="s">
        <v>76</v>
      </c>
      <c r="F2" s="437"/>
      <c r="G2" s="437" t="s">
        <v>115</v>
      </c>
      <c r="H2" s="437"/>
      <c r="I2" s="442" t="s">
        <v>116</v>
      </c>
      <c r="J2" s="442"/>
      <c r="K2" s="443" t="s">
        <v>79</v>
      </c>
      <c r="L2" s="443"/>
      <c r="M2" s="442" t="s">
        <v>117</v>
      </c>
      <c r="N2" s="442"/>
      <c r="O2" s="443" t="s">
        <v>80</v>
      </c>
      <c r="P2" s="443"/>
      <c r="Q2" s="442" t="s">
        <v>81</v>
      </c>
      <c r="R2" s="442"/>
      <c r="S2" s="443" t="s">
        <v>133</v>
      </c>
      <c r="T2" s="443"/>
      <c r="U2" s="437" t="s">
        <v>118</v>
      </c>
      <c r="V2" s="437"/>
      <c r="W2" s="437" t="s">
        <v>119</v>
      </c>
      <c r="X2" s="437"/>
      <c r="Y2" s="444" t="s">
        <v>83</v>
      </c>
      <c r="Z2" s="444"/>
      <c r="AA2" s="437" t="s">
        <v>120</v>
      </c>
      <c r="AB2" s="437"/>
      <c r="AC2" s="442" t="s">
        <v>84</v>
      </c>
      <c r="AD2" s="442"/>
      <c r="AE2" s="441" t="s">
        <v>121</v>
      </c>
      <c r="AF2" s="441"/>
      <c r="AG2" s="445" t="s">
        <v>85</v>
      </c>
      <c r="AH2" s="445"/>
      <c r="AI2" s="437" t="s">
        <v>86</v>
      </c>
      <c r="AJ2" s="437"/>
      <c r="AK2" s="442" t="s">
        <v>122</v>
      </c>
      <c r="AL2" s="442"/>
      <c r="AM2" s="441" t="s">
        <v>123</v>
      </c>
      <c r="AN2" s="441"/>
      <c r="AO2" s="437" t="s">
        <v>124</v>
      </c>
      <c r="AP2" s="437"/>
      <c r="AQ2" s="446" t="s">
        <v>89</v>
      </c>
      <c r="AR2" s="446"/>
      <c r="AS2" s="437" t="s">
        <v>125</v>
      </c>
      <c r="AT2" s="437"/>
      <c r="AU2" s="444" t="s">
        <v>90</v>
      </c>
      <c r="AV2" s="444"/>
      <c r="AW2" s="444" t="s">
        <v>91</v>
      </c>
      <c r="AX2" s="444"/>
      <c r="AY2" s="442" t="s">
        <v>92</v>
      </c>
      <c r="AZ2" s="442"/>
      <c r="BA2" s="443" t="s">
        <v>93</v>
      </c>
      <c r="BB2" s="443"/>
      <c r="BC2" s="444" t="s">
        <v>94</v>
      </c>
      <c r="BD2" s="444"/>
      <c r="BE2" s="442" t="s">
        <v>95</v>
      </c>
      <c r="BF2" s="442"/>
      <c r="BG2" s="444" t="s">
        <v>108</v>
      </c>
      <c r="BH2" s="444"/>
      <c r="BI2" s="442" t="s">
        <v>109</v>
      </c>
      <c r="BJ2" s="442"/>
      <c r="BK2" s="167" t="s">
        <v>98</v>
      </c>
      <c r="BL2" s="447" t="s">
        <v>135</v>
      </c>
      <c r="BM2" s="440" t="s">
        <v>58</v>
      </c>
      <c r="BO2" s="195" t="str">
        <f>POINTS!B3</f>
        <v>ABDO</v>
      </c>
      <c r="BP2" s="196" t="str">
        <f>POINTS!C3</f>
        <v>MASC</v>
      </c>
      <c r="BQ2" s="196" t="str">
        <f>POINTS!D3</f>
        <v>ASGB</v>
      </c>
      <c r="BR2" s="196" t="str">
        <f>POINTS!E3</f>
        <v>BMSA</v>
      </c>
      <c r="BS2" s="178" t="s">
        <v>60</v>
      </c>
      <c r="BT2" s="196" t="str">
        <f>POINTS!G3</f>
        <v>CMA</v>
      </c>
      <c r="BU2" s="196" t="str">
        <f>POINTS!H3</f>
        <v>ACMA</v>
      </c>
      <c r="BV2" s="196" t="str">
        <f>POINTS!I3</f>
        <v>COMA</v>
      </c>
      <c r="BW2" s="196" t="str">
        <f>POINTS!J3</f>
        <v>CSB</v>
      </c>
      <c r="BX2" s="196" t="str">
        <f>POINTS!K3</f>
        <v>ESV</v>
      </c>
      <c r="BY2" s="196" t="str">
        <f>POINTS!L3</f>
        <v>ESCXV</v>
      </c>
      <c r="BZ2" s="196" t="str">
        <f>POINTS!M3</f>
        <v>ESS</v>
      </c>
      <c r="CA2" s="196" t="str">
        <f>POINTS!N3</f>
        <v>NLSA</v>
      </c>
      <c r="CB2" s="196" t="str">
        <f>POINTS!O3</f>
        <v>SDUS</v>
      </c>
      <c r="CC2" s="196" t="str">
        <f>POINTS!P3</f>
        <v>TAC</v>
      </c>
      <c r="CD2" s="196" t="str">
        <f>POINTS!Q3</f>
        <v>MASC</v>
      </c>
      <c r="CE2" s="196" t="str">
        <f>POINTS!R3</f>
        <v>USI</v>
      </c>
      <c r="CF2" s="196" t="str">
        <f>POINTS!S3</f>
        <v>USMA</v>
      </c>
      <c r="CG2" s="108" t="s">
        <v>99</v>
      </c>
    </row>
    <row r="3" spans="1:85" s="194" customFormat="1" ht="16.5" customHeight="1" thickBot="1" x14ac:dyDescent="0.25">
      <c r="A3" s="439"/>
      <c r="B3" s="440"/>
      <c r="C3" s="197" t="s">
        <v>100</v>
      </c>
      <c r="D3" s="198" t="s">
        <v>73</v>
      </c>
      <c r="E3" s="199" t="s">
        <v>100</v>
      </c>
      <c r="F3" s="198" t="s">
        <v>73</v>
      </c>
      <c r="G3" s="199" t="s">
        <v>100</v>
      </c>
      <c r="H3" s="198" t="s">
        <v>73</v>
      </c>
      <c r="I3" s="200" t="s">
        <v>100</v>
      </c>
      <c r="J3" s="201" t="s">
        <v>73</v>
      </c>
      <c r="K3" s="197" t="s">
        <v>100</v>
      </c>
      <c r="L3" s="198" t="s">
        <v>73</v>
      </c>
      <c r="M3" s="200" t="s">
        <v>100</v>
      </c>
      <c r="N3" s="201" t="s">
        <v>73</v>
      </c>
      <c r="O3" s="197" t="s">
        <v>100</v>
      </c>
      <c r="P3" s="198" t="s">
        <v>73</v>
      </c>
      <c r="Q3" s="200" t="s">
        <v>100</v>
      </c>
      <c r="R3" s="201" t="s">
        <v>73</v>
      </c>
      <c r="S3" s="197" t="s">
        <v>100</v>
      </c>
      <c r="T3" s="198" t="s">
        <v>73</v>
      </c>
      <c r="U3" s="199" t="s">
        <v>100</v>
      </c>
      <c r="V3" s="198" t="s">
        <v>73</v>
      </c>
      <c r="W3" s="199" t="s">
        <v>100</v>
      </c>
      <c r="X3" s="198" t="s">
        <v>73</v>
      </c>
      <c r="Y3" s="202" t="s">
        <v>100</v>
      </c>
      <c r="Z3" s="198" t="s">
        <v>73</v>
      </c>
      <c r="AA3" s="203" t="s">
        <v>100</v>
      </c>
      <c r="AB3" s="198" t="s">
        <v>73</v>
      </c>
      <c r="AC3" s="204" t="s">
        <v>100</v>
      </c>
      <c r="AD3" s="201" t="s">
        <v>73</v>
      </c>
      <c r="AE3" s="205" t="s">
        <v>100</v>
      </c>
      <c r="AF3" s="203" t="s">
        <v>73</v>
      </c>
      <c r="AG3" s="203" t="s">
        <v>100</v>
      </c>
      <c r="AH3" s="203" t="s">
        <v>73</v>
      </c>
      <c r="AI3" s="203" t="s">
        <v>100</v>
      </c>
      <c r="AJ3" s="198" t="s">
        <v>73</v>
      </c>
      <c r="AK3" s="204" t="s">
        <v>100</v>
      </c>
      <c r="AL3" s="201" t="s">
        <v>73</v>
      </c>
      <c r="AM3" s="206" t="s">
        <v>100</v>
      </c>
      <c r="AN3" s="203" t="s">
        <v>73</v>
      </c>
      <c r="AO3" s="207" t="s">
        <v>100</v>
      </c>
      <c r="AP3" s="198" t="s">
        <v>73</v>
      </c>
      <c r="AQ3" s="204" t="s">
        <v>100</v>
      </c>
      <c r="AR3" s="203" t="s">
        <v>73</v>
      </c>
      <c r="AS3" s="207" t="s">
        <v>100</v>
      </c>
      <c r="AT3" s="198" t="s">
        <v>73</v>
      </c>
      <c r="AU3" s="208" t="s">
        <v>100</v>
      </c>
      <c r="AV3" s="198" t="s">
        <v>73</v>
      </c>
      <c r="AW3" s="208" t="s">
        <v>100</v>
      </c>
      <c r="AX3" s="198" t="s">
        <v>73</v>
      </c>
      <c r="AY3" s="208" t="s">
        <v>100</v>
      </c>
      <c r="AZ3" s="201" t="s">
        <v>73</v>
      </c>
      <c r="BA3" s="209" t="s">
        <v>100</v>
      </c>
      <c r="BB3" s="198" t="s">
        <v>73</v>
      </c>
      <c r="BC3" s="208"/>
      <c r="BD3" s="198" t="s">
        <v>73</v>
      </c>
      <c r="BE3" s="208" t="s">
        <v>100</v>
      </c>
      <c r="BF3" s="201" t="s">
        <v>73</v>
      </c>
      <c r="BG3" s="208" t="s">
        <v>100</v>
      </c>
      <c r="BH3" s="198" t="s">
        <v>73</v>
      </c>
      <c r="BI3" s="208" t="s">
        <v>100</v>
      </c>
      <c r="BJ3" s="201" t="s">
        <v>73</v>
      </c>
      <c r="BK3" s="169" t="s">
        <v>101</v>
      </c>
      <c r="BL3" s="447"/>
      <c r="BM3" s="440"/>
      <c r="BO3" s="179"/>
      <c r="BP3" s="180"/>
      <c r="BQ3" s="180"/>
      <c r="BR3" s="180"/>
      <c r="BS3" s="210"/>
      <c r="BT3" s="180"/>
      <c r="BU3" s="180"/>
      <c r="BV3" s="180"/>
      <c r="BW3" s="180"/>
      <c r="BX3" s="180"/>
      <c r="BY3" s="180"/>
      <c r="BZ3" s="180"/>
      <c r="CA3" s="180"/>
      <c r="CB3" s="180"/>
      <c r="CC3" s="180"/>
      <c r="CD3" s="180"/>
      <c r="CE3" s="180"/>
      <c r="CF3" s="180"/>
      <c r="CG3" s="211"/>
    </row>
    <row r="4" spans="1:85" s="194" customFormat="1" ht="15.75" customHeight="1" x14ac:dyDescent="0.2">
      <c r="A4" s="181" t="s">
        <v>126</v>
      </c>
      <c r="B4" s="182" t="s">
        <v>9</v>
      </c>
      <c r="C4" s="212"/>
      <c r="D4" s="213"/>
      <c r="E4" s="214"/>
      <c r="F4" s="215" t="str">
        <f t="shared" ref="F4:F5" si="0">IF(ISBLANK(E4),"",VLOOKUP(E4,H_60_m,2))</f>
        <v/>
      </c>
      <c r="G4" s="400">
        <v>1345</v>
      </c>
      <c r="H4" s="216"/>
      <c r="I4" s="214"/>
      <c r="J4" s="216"/>
      <c r="K4" s="214"/>
      <c r="L4" s="216"/>
      <c r="M4" s="400">
        <v>7611</v>
      </c>
      <c r="N4" s="216"/>
      <c r="O4" s="217"/>
      <c r="P4" s="216"/>
      <c r="Q4" s="214"/>
      <c r="R4" s="216"/>
      <c r="S4" s="214"/>
      <c r="T4" s="216"/>
      <c r="U4" s="217"/>
      <c r="V4" s="216"/>
      <c r="W4" s="218"/>
      <c r="X4" s="216"/>
      <c r="Y4" s="217"/>
      <c r="Z4" s="216"/>
      <c r="AA4" s="219"/>
      <c r="AB4" s="216"/>
      <c r="AC4" s="220"/>
      <c r="AD4" s="216"/>
      <c r="AE4" s="399"/>
      <c r="AF4" s="216"/>
      <c r="AG4" s="217"/>
      <c r="AH4" s="216"/>
      <c r="AI4" s="219"/>
      <c r="AJ4" s="216"/>
      <c r="AK4" s="219"/>
      <c r="AL4" s="216"/>
      <c r="AM4" s="216"/>
      <c r="AN4" s="216"/>
      <c r="AO4" s="219"/>
      <c r="AP4" s="216"/>
      <c r="AQ4" s="219"/>
      <c r="AR4" s="216"/>
      <c r="AS4" s="220"/>
      <c r="AT4" s="216"/>
      <c r="AU4" s="221">
        <v>551</v>
      </c>
      <c r="AV4" s="216"/>
      <c r="AW4" s="221"/>
      <c r="AX4" s="216"/>
      <c r="AY4" s="221"/>
      <c r="AZ4" s="216"/>
      <c r="BA4" s="221"/>
      <c r="BB4" s="216"/>
      <c r="BC4" s="221"/>
      <c r="BD4" s="216"/>
      <c r="BE4" s="221"/>
      <c r="BF4" s="216"/>
      <c r="BG4" s="221"/>
      <c r="BH4" s="216" t="str">
        <f t="shared" ref="BH4" si="1">IF(B4&lt;&gt;($BH$2),"",AV4)</f>
        <v/>
      </c>
      <c r="BI4" s="221" t="str">
        <f t="shared" ref="BI4" si="2">IF(B4&lt;&gt;($BI$2),"",AV4)</f>
        <v/>
      </c>
      <c r="BJ4" s="216" t="str">
        <f t="shared" ref="BJ4" si="3">IF(B4&lt;&gt;($BJ$2),"",AV4)</f>
        <v/>
      </c>
      <c r="BK4" s="222">
        <f t="shared" ref="BK4:BK9" si="4">IF(ISBLANK(B4),"",COUNTA(BI4,BG4,BE4,BC4,BA4,AY4,AW4,AU4,AS4,AQ4,AO4,AM4,AK4,AI4,AG4,AE4,AC4,AA4,Y4,W4,U4,S4,Q4,O4,M4,K4,I4,G4,E4))</f>
        <v>4</v>
      </c>
      <c r="BL4" s="216" t="str">
        <f t="shared" ref="BL4" si="5">IF(B4&lt;&gt;($BL$2),"",AV4)</f>
        <v/>
      </c>
      <c r="BM4" s="217" t="str">
        <f t="shared" ref="BM4" si="6">IF(B4&lt;&gt;($BM$2),"",AV4)</f>
        <v/>
      </c>
      <c r="BO4" s="223"/>
      <c r="BP4" s="224" t="str">
        <f t="shared" ref="BP4" si="7">IF(B4&lt;&gt;($BP$2),"",AV4)</f>
        <v/>
      </c>
      <c r="BQ4" s="224"/>
      <c r="BR4" s="224"/>
      <c r="BS4" s="224"/>
      <c r="BT4" s="224"/>
      <c r="BU4" s="224"/>
      <c r="BV4" s="224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5"/>
    </row>
    <row r="5" spans="1:85" s="194" customFormat="1" ht="15.75" customHeight="1" x14ac:dyDescent="0.2">
      <c r="A5" s="181" t="s">
        <v>228</v>
      </c>
      <c r="B5" s="182" t="s">
        <v>9</v>
      </c>
      <c r="C5" s="212"/>
      <c r="D5" s="213"/>
      <c r="E5" s="214"/>
      <c r="F5" s="215" t="str">
        <f t="shared" si="0"/>
        <v/>
      </c>
      <c r="G5" s="400">
        <v>1321</v>
      </c>
      <c r="H5" s="216"/>
      <c r="I5" s="214"/>
      <c r="J5" s="216"/>
      <c r="K5" s="214"/>
      <c r="L5" s="216"/>
      <c r="M5" s="400">
        <v>7769</v>
      </c>
      <c r="N5" s="216"/>
      <c r="O5" s="217"/>
      <c r="P5" s="216"/>
      <c r="Q5" s="214"/>
      <c r="R5" s="216"/>
      <c r="S5" s="214"/>
      <c r="T5" s="216"/>
      <c r="U5" s="217"/>
      <c r="V5" s="216"/>
      <c r="W5" s="218"/>
      <c r="X5" s="216"/>
      <c r="Y5" s="217"/>
      <c r="Z5" s="216"/>
      <c r="AA5" s="219"/>
      <c r="AB5" s="216"/>
      <c r="AC5" s="220"/>
      <c r="AD5" s="216"/>
      <c r="AE5" s="399"/>
      <c r="AF5" s="216"/>
      <c r="AG5" s="217"/>
      <c r="AH5" s="216"/>
      <c r="AI5" s="219"/>
      <c r="AJ5" s="216"/>
      <c r="AK5" s="219"/>
      <c r="AL5" s="216"/>
      <c r="AM5" s="216"/>
      <c r="AN5" s="216"/>
      <c r="AO5" s="219"/>
      <c r="AP5" s="216"/>
      <c r="AQ5" s="219"/>
      <c r="AR5" s="216"/>
      <c r="AS5" s="220"/>
      <c r="AT5" s="216"/>
      <c r="AU5" s="221"/>
      <c r="AV5" s="216"/>
      <c r="AW5" s="221"/>
      <c r="AX5" s="216"/>
      <c r="AY5" s="221"/>
      <c r="AZ5" s="216"/>
      <c r="BA5" s="221"/>
      <c r="BB5" s="216"/>
      <c r="BC5" s="221"/>
      <c r="BD5" s="216"/>
      <c r="BE5" s="221"/>
      <c r="BF5" s="216"/>
      <c r="BG5" s="221"/>
      <c r="BH5" s="216" t="str">
        <f>IF(ISBLANK(BG5),"",VLOOKUP(BG5,H_JAVELOT,2))</f>
        <v/>
      </c>
      <c r="BI5" s="221"/>
      <c r="BJ5" s="216" t="str">
        <f>IF(ISBLANK(BI5),"",VLOOKUP(BI5,H_MARTEAU,2))</f>
        <v/>
      </c>
      <c r="BK5" s="222">
        <f t="shared" si="4"/>
        <v>2</v>
      </c>
      <c r="BL5" s="216">
        <f t="shared" ref="BL5" si="8">SUM(BJ5,BH5,BF5,BD5,BB5,AZ5,AX5,AV5,AT5,AR5,AP5,AF5,AD5,AB5,Z5,X5,V5,T5,R5,P5,N5,L5,J5,H5,F5,D5)</f>
        <v>0</v>
      </c>
      <c r="BM5" s="217"/>
      <c r="BO5" s="223">
        <f t="shared" ref="BO5" si="9">IF(B5&lt;&gt;($BO$2),"",BL5)</f>
        <v>0</v>
      </c>
      <c r="BP5" s="224" t="str">
        <f t="shared" ref="BP5" si="10">IF(B5&lt;&gt;($BP$2),"",BL5)</f>
        <v/>
      </c>
      <c r="BQ5" s="224" t="str">
        <f t="shared" ref="BQ5" si="11">IF(B5&lt;&gt;($BQ$2),"",BL5)</f>
        <v/>
      </c>
      <c r="BR5" s="224" t="str">
        <f t="shared" ref="BR5" si="12">IF(B5&lt;&gt;($BR$2),"",BL5)</f>
        <v/>
      </c>
      <c r="BS5" s="224" t="str">
        <f t="shared" ref="BS5" si="13">IF(B5&lt;&gt;($BS$2),"",BL5)</f>
        <v/>
      </c>
      <c r="BT5" s="224" t="str">
        <f t="shared" ref="BT5" si="14">IF(B5&lt;&gt;($BT$2),"",BL5)</f>
        <v/>
      </c>
      <c r="BU5" s="224" t="str">
        <f t="shared" ref="BU5" si="15">IF(B5&lt;&gt;($BU$2),"",BL5)</f>
        <v/>
      </c>
      <c r="BV5" s="224" t="str">
        <f t="shared" ref="BV5" si="16">IF(B5&lt;&gt;($BV$2),"",BL5)</f>
        <v/>
      </c>
      <c r="BW5" s="224" t="str">
        <f t="shared" ref="BW5" si="17">IF(B5&lt;&gt;($BW$2),"",BL5)</f>
        <v/>
      </c>
      <c r="BX5" s="224" t="str">
        <f t="shared" ref="BX5" si="18">IF(B5&lt;&gt;($BX$2),"",BL5)</f>
        <v/>
      </c>
      <c r="BY5" s="224" t="str">
        <f t="shared" ref="BY5" si="19">IF(B5&lt;&gt;($BY$2),"",BL5)</f>
        <v/>
      </c>
      <c r="BZ5" s="224" t="str">
        <f t="shared" ref="BZ5" si="20">IF(B5&lt;&gt;($BZ$2),"",BL5)</f>
        <v/>
      </c>
      <c r="CA5" s="224" t="str">
        <f t="shared" ref="CA5" si="21">IF(B5&lt;&gt;($CA$2),"",BL5)</f>
        <v/>
      </c>
      <c r="CB5" s="224" t="str">
        <f t="shared" ref="CB5" si="22">IF(B5&lt;&gt;($CB$2),"",BL5)</f>
        <v/>
      </c>
      <c r="CC5" s="224" t="str">
        <f t="shared" ref="CC5" si="23">IF(B5&lt;&gt;($CC$2),"",BL5)</f>
        <v/>
      </c>
      <c r="CD5" s="224" t="str">
        <f t="shared" ref="CD5" si="24">IF(B5&lt;&gt;($CD$2),"",BL5)</f>
        <v/>
      </c>
      <c r="CE5" s="224" t="str">
        <f t="shared" ref="CE5" si="25">IF(B5&lt;&gt;($CE$2),"",BL5)</f>
        <v/>
      </c>
      <c r="CF5" s="224" t="str">
        <f t="shared" ref="CF5" si="26">IF(B5&lt;&gt;($CF$2),"",BL5)</f>
        <v/>
      </c>
      <c r="CG5" s="225" t="str">
        <f t="shared" ref="CG5" si="27">IF(B5&lt;&gt;($CG$2),"",BL5)</f>
        <v/>
      </c>
    </row>
    <row r="6" spans="1:85" s="194" customFormat="1" ht="15.75" customHeight="1" x14ac:dyDescent="0.2">
      <c r="A6" s="181" t="s">
        <v>127</v>
      </c>
      <c r="B6" s="182" t="s">
        <v>17</v>
      </c>
      <c r="C6" s="212"/>
      <c r="D6" s="213"/>
      <c r="E6" s="214"/>
      <c r="F6" s="215"/>
      <c r="G6" s="400"/>
      <c r="H6" s="216"/>
      <c r="I6" s="214"/>
      <c r="J6" s="216"/>
      <c r="K6" s="214"/>
      <c r="L6" s="216"/>
      <c r="M6" s="214"/>
      <c r="N6" s="216"/>
      <c r="O6" s="217"/>
      <c r="P6" s="216"/>
      <c r="Q6" s="214"/>
      <c r="R6" s="216"/>
      <c r="S6" s="214"/>
      <c r="T6" s="216"/>
      <c r="U6" s="217"/>
      <c r="V6" s="216"/>
      <c r="W6" s="218"/>
      <c r="X6" s="216"/>
      <c r="Y6" s="217"/>
      <c r="Z6" s="216"/>
      <c r="AA6" s="219"/>
      <c r="AB6" s="216"/>
      <c r="AC6" s="220"/>
      <c r="AD6" s="216"/>
      <c r="AE6" s="399"/>
      <c r="AF6" s="216"/>
      <c r="AG6" s="217"/>
      <c r="AH6" s="216"/>
      <c r="AI6" s="219"/>
      <c r="AJ6" s="216"/>
      <c r="AK6" s="219"/>
      <c r="AL6" s="216"/>
      <c r="AM6" s="216"/>
      <c r="AN6" s="216"/>
      <c r="AO6" s="219"/>
      <c r="AP6" s="216"/>
      <c r="AQ6" s="219"/>
      <c r="AR6" s="216"/>
      <c r="AS6" s="220"/>
      <c r="AT6" s="216"/>
      <c r="AU6" s="221"/>
      <c r="AV6" s="216"/>
      <c r="AW6" s="221"/>
      <c r="AX6" s="216"/>
      <c r="AY6" s="221">
        <v>135</v>
      </c>
      <c r="AZ6" s="216"/>
      <c r="BA6" s="221"/>
      <c r="BB6" s="216"/>
      <c r="BC6" s="221"/>
      <c r="BD6" s="216"/>
      <c r="BE6" s="221"/>
      <c r="BF6" s="216"/>
      <c r="BG6" s="221">
        <v>1936</v>
      </c>
      <c r="BH6" s="216"/>
      <c r="BI6" s="221"/>
      <c r="BJ6" s="216"/>
      <c r="BK6" s="222">
        <f t="shared" si="4"/>
        <v>2</v>
      </c>
      <c r="BL6" s="216"/>
      <c r="BM6" s="217"/>
      <c r="BO6" s="223"/>
      <c r="BP6" s="224"/>
      <c r="BQ6" s="224"/>
      <c r="BR6" s="224"/>
      <c r="BS6" s="224"/>
      <c r="BT6" s="224"/>
      <c r="BU6" s="224"/>
      <c r="BV6" s="224"/>
      <c r="BW6" s="224"/>
      <c r="BX6" s="224"/>
      <c r="BY6" s="224"/>
      <c r="BZ6" s="224"/>
      <c r="CA6" s="224"/>
      <c r="CB6" s="224"/>
      <c r="CC6" s="224"/>
      <c r="CD6" s="224"/>
      <c r="CE6" s="224"/>
      <c r="CF6" s="224"/>
      <c r="CG6" s="225"/>
    </row>
    <row r="7" spans="1:85" s="194" customFormat="1" ht="15.75" customHeight="1" x14ac:dyDescent="0.2">
      <c r="A7" s="181" t="s">
        <v>128</v>
      </c>
      <c r="B7" s="182" t="s">
        <v>17</v>
      </c>
      <c r="C7" s="212"/>
      <c r="D7" s="213"/>
      <c r="E7" s="214"/>
      <c r="F7" s="215"/>
      <c r="G7" s="400"/>
      <c r="H7" s="216"/>
      <c r="I7" s="214"/>
      <c r="J7" s="216"/>
      <c r="K7" s="214"/>
      <c r="L7" s="216"/>
      <c r="M7" s="214"/>
      <c r="N7" s="216"/>
      <c r="O7" s="217"/>
      <c r="P7" s="216"/>
      <c r="Q7" s="214"/>
      <c r="R7" s="216"/>
      <c r="S7" s="214"/>
      <c r="T7" s="216"/>
      <c r="U7" s="217"/>
      <c r="V7" s="216"/>
      <c r="W7" s="218"/>
      <c r="X7" s="216"/>
      <c r="Y7" s="217"/>
      <c r="Z7" s="216"/>
      <c r="AA7" s="219"/>
      <c r="AB7" s="216"/>
      <c r="AC7" s="220"/>
      <c r="AD7" s="216"/>
      <c r="AE7" s="399">
        <v>61387</v>
      </c>
      <c r="AF7" s="216"/>
      <c r="AG7" s="217"/>
      <c r="AH7" s="216"/>
      <c r="AI7" s="219"/>
      <c r="AJ7" s="216"/>
      <c r="AK7" s="219"/>
      <c r="AL7" s="216"/>
      <c r="AM7" s="216"/>
      <c r="AN7" s="216"/>
      <c r="AO7" s="219"/>
      <c r="AP7" s="216"/>
      <c r="AQ7" s="219"/>
      <c r="AR7" s="216"/>
      <c r="AS7" s="220"/>
      <c r="AT7" s="216"/>
      <c r="AU7" s="221"/>
      <c r="AV7" s="216"/>
      <c r="AW7" s="221"/>
      <c r="AX7" s="216"/>
      <c r="AY7" s="221"/>
      <c r="AZ7" s="216"/>
      <c r="BA7" s="221"/>
      <c r="BB7" s="216"/>
      <c r="BC7" s="221"/>
      <c r="BD7" s="216"/>
      <c r="BE7" s="221">
        <v>2170</v>
      </c>
      <c r="BF7" s="216"/>
      <c r="BG7" s="221"/>
      <c r="BH7" s="216"/>
      <c r="BI7" s="221"/>
      <c r="BJ7" s="216"/>
      <c r="BK7" s="222">
        <f t="shared" si="4"/>
        <v>2</v>
      </c>
      <c r="BL7" s="216"/>
      <c r="BM7" s="217"/>
      <c r="BO7" s="223">
        <f>SUM(BO4:BO5)</f>
        <v>0</v>
      </c>
      <c r="BP7" s="224" t="e">
        <f>SUM(#REF!)</f>
        <v>#REF!</v>
      </c>
      <c r="BQ7" s="224">
        <f t="shared" ref="BQ7:CD7" si="28">SUM(BQ4:BQ5)</f>
        <v>0</v>
      </c>
      <c r="BR7" s="224">
        <f t="shared" si="28"/>
        <v>0</v>
      </c>
      <c r="BS7" s="224">
        <f t="shared" si="28"/>
        <v>0</v>
      </c>
      <c r="BT7" s="224">
        <f t="shared" si="28"/>
        <v>0</v>
      </c>
      <c r="BU7" s="224">
        <f t="shared" si="28"/>
        <v>0</v>
      </c>
      <c r="BV7" s="224">
        <f t="shared" si="28"/>
        <v>0</v>
      </c>
      <c r="BW7" s="224">
        <f t="shared" si="28"/>
        <v>0</v>
      </c>
      <c r="BX7" s="224">
        <f t="shared" si="28"/>
        <v>0</v>
      </c>
      <c r="BY7" s="224">
        <f t="shared" si="28"/>
        <v>0</v>
      </c>
      <c r="BZ7" s="224">
        <f t="shared" si="28"/>
        <v>0</v>
      </c>
      <c r="CA7" s="224">
        <f t="shared" si="28"/>
        <v>0</v>
      </c>
      <c r="CB7" s="224">
        <f t="shared" si="28"/>
        <v>0</v>
      </c>
      <c r="CC7" s="224">
        <f t="shared" si="28"/>
        <v>0</v>
      </c>
      <c r="CD7" s="224">
        <f t="shared" si="28"/>
        <v>0</v>
      </c>
      <c r="CE7" s="224" t="e">
        <f>SUM(#REF!)</f>
        <v>#REF!</v>
      </c>
      <c r="CF7" s="224">
        <f>SUM(CF4:CF5)</f>
        <v>0</v>
      </c>
      <c r="CG7" s="225">
        <f>SUM(CG4:CG5)</f>
        <v>0</v>
      </c>
    </row>
    <row r="8" spans="1:85" s="194" customFormat="1" ht="15.75" customHeight="1" x14ac:dyDescent="0.2">
      <c r="A8" s="181" t="s">
        <v>129</v>
      </c>
      <c r="B8" s="182" t="s">
        <v>17</v>
      </c>
      <c r="C8" s="212"/>
      <c r="D8" s="213"/>
      <c r="E8" s="214"/>
      <c r="F8" s="215"/>
      <c r="G8" s="400"/>
      <c r="H8" s="216"/>
      <c r="I8" s="214"/>
      <c r="J8" s="216"/>
      <c r="K8" s="214"/>
      <c r="L8" s="216"/>
      <c r="M8" s="214"/>
      <c r="N8" s="216"/>
      <c r="O8" s="217"/>
      <c r="P8" s="216"/>
      <c r="Q8" s="214"/>
      <c r="R8" s="216"/>
      <c r="S8" s="214"/>
      <c r="T8" s="216"/>
      <c r="U8" s="217"/>
      <c r="V8" s="216"/>
      <c r="W8" s="218"/>
      <c r="X8" s="216"/>
      <c r="Y8" s="217"/>
      <c r="Z8" s="216"/>
      <c r="AA8" s="219"/>
      <c r="AB8" s="216"/>
      <c r="AC8" s="220"/>
      <c r="AD8" s="216"/>
      <c r="AE8" s="399"/>
      <c r="AF8" s="216"/>
      <c r="AG8" s="217"/>
      <c r="AH8" s="216"/>
      <c r="AI8" s="219"/>
      <c r="AJ8" s="216"/>
      <c r="AK8" s="219"/>
      <c r="AL8" s="216"/>
      <c r="AM8" s="216"/>
      <c r="AN8" s="216"/>
      <c r="AO8" s="219"/>
      <c r="AP8" s="216"/>
      <c r="AQ8" s="219"/>
      <c r="AR8" s="216"/>
      <c r="AS8" s="220"/>
      <c r="AT8" s="216"/>
      <c r="AU8" s="221"/>
      <c r="AV8" s="216"/>
      <c r="AW8" s="221"/>
      <c r="AX8" s="216"/>
      <c r="AY8" s="221"/>
      <c r="AZ8" s="216"/>
      <c r="BA8" s="221"/>
      <c r="BB8" s="216"/>
      <c r="BC8" s="221">
        <v>837</v>
      </c>
      <c r="BD8" s="216"/>
      <c r="BE8" s="221">
        <v>2113</v>
      </c>
      <c r="BF8" s="216"/>
      <c r="BG8" s="221"/>
      <c r="BH8" s="216"/>
      <c r="BI8" s="221"/>
      <c r="BJ8" s="216"/>
      <c r="BK8" s="222">
        <f t="shared" si="4"/>
        <v>2</v>
      </c>
      <c r="BL8" s="216"/>
      <c r="BM8" s="217"/>
      <c r="BO8" s="223"/>
      <c r="BP8" s="224"/>
      <c r="BQ8" s="224"/>
      <c r="BR8" s="224"/>
      <c r="BS8" s="224"/>
      <c r="BT8" s="224"/>
      <c r="BU8" s="224"/>
      <c r="BV8" s="224"/>
      <c r="BW8" s="224"/>
      <c r="BX8" s="224"/>
      <c r="BY8" s="224"/>
      <c r="BZ8" s="224"/>
      <c r="CA8" s="224"/>
      <c r="CB8" s="224"/>
      <c r="CC8" s="224"/>
      <c r="CD8" s="224"/>
      <c r="CE8" s="224"/>
      <c r="CF8" s="224"/>
      <c r="CG8" s="225"/>
    </row>
    <row r="9" spans="1:85" s="194" customFormat="1" ht="15.75" customHeight="1" x14ac:dyDescent="0.2">
      <c r="A9" s="468" t="s">
        <v>130</v>
      </c>
      <c r="B9" s="469" t="s">
        <v>21</v>
      </c>
      <c r="C9" s="470"/>
      <c r="D9" s="471"/>
      <c r="E9" s="472"/>
      <c r="F9" s="473"/>
      <c r="G9" s="474">
        <v>1604</v>
      </c>
      <c r="H9" s="475"/>
      <c r="I9" s="472"/>
      <c r="J9" s="475"/>
      <c r="K9" s="472"/>
      <c r="L9" s="475"/>
      <c r="M9" s="474">
        <v>8556</v>
      </c>
      <c r="N9" s="475"/>
      <c r="O9" s="476"/>
      <c r="P9" s="475"/>
      <c r="Q9" s="472"/>
      <c r="R9" s="475"/>
      <c r="S9" s="472"/>
      <c r="T9" s="475"/>
      <c r="U9" s="476"/>
      <c r="V9" s="475"/>
      <c r="W9" s="477"/>
      <c r="X9" s="475"/>
      <c r="Y9" s="476"/>
      <c r="Z9" s="475"/>
      <c r="AA9" s="478"/>
      <c r="AB9" s="475"/>
      <c r="AC9" s="479"/>
      <c r="AD9" s="475"/>
      <c r="AE9" s="480"/>
      <c r="AF9" s="475"/>
      <c r="AG9" s="476"/>
      <c r="AH9" s="475"/>
      <c r="AI9" s="478"/>
      <c r="AJ9" s="475"/>
      <c r="AK9" s="478"/>
      <c r="AL9" s="475"/>
      <c r="AM9" s="475"/>
      <c r="AN9" s="475"/>
      <c r="AO9" s="478"/>
      <c r="AP9" s="475"/>
      <c r="AQ9" s="478"/>
      <c r="AR9" s="475"/>
      <c r="AS9" s="479"/>
      <c r="AT9" s="475"/>
      <c r="AU9" s="481"/>
      <c r="AV9" s="475"/>
      <c r="AW9" s="481"/>
      <c r="AX9" s="475"/>
      <c r="AY9" s="481"/>
      <c r="AZ9" s="475"/>
      <c r="BA9" s="481"/>
      <c r="BB9" s="475"/>
      <c r="BC9" s="481"/>
      <c r="BD9" s="475"/>
      <c r="BE9" s="481"/>
      <c r="BF9" s="475"/>
      <c r="BG9" s="481"/>
      <c r="BH9" s="475"/>
      <c r="BI9" s="481"/>
      <c r="BJ9" s="475"/>
      <c r="BK9" s="482">
        <f t="shared" si="4"/>
        <v>2</v>
      </c>
      <c r="BL9" s="216"/>
      <c r="BM9" s="217"/>
      <c r="BO9" s="223"/>
      <c r="BP9" s="224"/>
      <c r="BQ9" s="224"/>
      <c r="BR9" s="224"/>
      <c r="BS9" s="224"/>
      <c r="BT9" s="224"/>
      <c r="BU9" s="224"/>
      <c r="BV9" s="224"/>
      <c r="BW9" s="224"/>
      <c r="BX9" s="224"/>
      <c r="BY9" s="224"/>
      <c r="BZ9" s="224"/>
      <c r="CA9" s="224"/>
      <c r="CB9" s="224"/>
      <c r="CC9" s="224"/>
      <c r="CD9" s="224"/>
      <c r="CE9" s="224"/>
      <c r="CF9" s="224"/>
      <c r="CG9" s="225"/>
    </row>
    <row r="10" spans="1:85" s="194" customFormat="1" ht="15.75" customHeight="1" x14ac:dyDescent="0.2">
      <c r="A10" s="483" t="s">
        <v>258</v>
      </c>
      <c r="B10" s="484" t="s">
        <v>20</v>
      </c>
      <c r="C10" s="485"/>
      <c r="D10" s="486"/>
      <c r="E10" s="485"/>
      <c r="F10" s="487"/>
      <c r="G10" s="494" t="s">
        <v>259</v>
      </c>
      <c r="H10" s="486"/>
      <c r="I10" s="485"/>
      <c r="J10" s="486"/>
      <c r="K10" s="485"/>
      <c r="L10" s="486"/>
      <c r="M10" s="408"/>
      <c r="N10" s="486"/>
      <c r="O10" s="488"/>
      <c r="P10" s="486"/>
      <c r="Q10" s="485"/>
      <c r="R10" s="486"/>
      <c r="S10" s="485"/>
      <c r="T10" s="486"/>
      <c r="U10" s="488"/>
      <c r="V10" s="486"/>
      <c r="W10" s="489"/>
      <c r="X10" s="486"/>
      <c r="Y10" s="488"/>
      <c r="Z10" s="486"/>
      <c r="AA10" s="490"/>
      <c r="AB10" s="486"/>
      <c r="AC10" s="491"/>
      <c r="AD10" s="486"/>
      <c r="AE10" s="412"/>
      <c r="AF10" s="486"/>
      <c r="AG10" s="488"/>
      <c r="AH10" s="486"/>
      <c r="AI10" s="490"/>
      <c r="AJ10" s="486"/>
      <c r="AK10" s="490"/>
      <c r="AL10" s="486"/>
      <c r="AM10" s="486"/>
      <c r="AN10" s="486"/>
      <c r="AO10" s="490"/>
      <c r="AP10" s="486"/>
      <c r="AQ10" s="490"/>
      <c r="AR10" s="486"/>
      <c r="AS10" s="491"/>
      <c r="AT10" s="486"/>
      <c r="AU10" s="492"/>
      <c r="AV10" s="486"/>
      <c r="AW10" s="492"/>
      <c r="AX10" s="486"/>
      <c r="AY10" s="492"/>
      <c r="AZ10" s="486"/>
      <c r="BA10" s="492"/>
      <c r="BB10" s="486"/>
      <c r="BC10" s="492"/>
      <c r="BD10" s="486"/>
      <c r="BE10" s="492"/>
      <c r="BF10" s="486"/>
      <c r="BG10" s="492"/>
      <c r="BH10" s="486"/>
      <c r="BI10" s="492"/>
      <c r="BJ10" s="486"/>
      <c r="BK10" s="493"/>
      <c r="BL10" s="466"/>
      <c r="BM10" s="467"/>
      <c r="BO10" s="466"/>
      <c r="BP10" s="466"/>
      <c r="BQ10" s="466"/>
      <c r="BR10" s="466"/>
      <c r="BS10" s="466"/>
      <c r="BT10" s="466"/>
      <c r="BU10" s="466"/>
      <c r="BV10" s="466"/>
      <c r="BW10" s="466"/>
      <c r="BX10" s="466"/>
      <c r="BY10" s="466"/>
      <c r="BZ10" s="466"/>
      <c r="CA10" s="466"/>
      <c r="CB10" s="466"/>
      <c r="CC10" s="466"/>
      <c r="CD10" s="466"/>
      <c r="CE10" s="466"/>
      <c r="CF10" s="466"/>
      <c r="CG10" s="466"/>
    </row>
  </sheetData>
  <sheetProtection selectLockedCells="1" selectUnlockedCells="1"/>
  <mergeCells count="35">
    <mergeCell ref="BM2:BM3"/>
    <mergeCell ref="BA2:BB2"/>
    <mergeCell ref="BC2:BD2"/>
    <mergeCell ref="BE2:BF2"/>
    <mergeCell ref="BG2:BH2"/>
    <mergeCell ref="BI2:BJ2"/>
    <mergeCell ref="BL2:BL3"/>
    <mergeCell ref="AY2:AZ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A2:AB2"/>
    <mergeCell ref="A1:BM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</mergeCells>
  <printOptions horizontalCentered="1"/>
  <pageMargins left="0.19652777777777777" right="0.19652777777777777" top="0.78749999999999998" bottom="0.59027777777777779" header="0.39374999999999999" footer="0.39374999999999999"/>
  <pageSetup paperSize="9" scale="99" firstPageNumber="0" fitToHeight="4" orientation="landscape" horizontalDpi="300" verticalDpi="300" r:id="rId1"/>
  <headerFooter alignWithMargins="0">
    <oddHeader>&amp;LFSGT 93&amp;CCHALLENGE GUIMIER
1er tour&amp;RParis 19 novembre 2011</oddHeader>
    <oddFooter>&amp;CPage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A1:CG20"/>
  <sheetViews>
    <sheetView showZeros="0" view="pageBreakPreview" zoomScaleNormal="90" zoomScaleSheetLayoutView="100" workbookViewId="0">
      <pane xSplit="2" ySplit="3" topLeftCell="G4" activePane="bottomRight" state="frozen"/>
      <selection pane="topRight" activeCell="C1" sqref="C1"/>
      <selection pane="bottomLeft" activeCell="A5" sqref="A5"/>
      <selection pane="bottomRight" activeCell="BE8" sqref="BE8"/>
    </sheetView>
  </sheetViews>
  <sheetFormatPr baseColWidth="10" defaultRowHeight="15.75" x14ac:dyDescent="0.25"/>
  <cols>
    <col min="1" max="1" width="18.875" style="187" customWidth="1"/>
    <col min="2" max="2" width="7.625" style="187" customWidth="1"/>
    <col min="3" max="3" width="0" style="188" hidden="1" customWidth="1"/>
    <col min="4" max="4" width="0" style="187" hidden="1" customWidth="1"/>
    <col min="5" max="5" width="4.625" style="188" hidden="1" customWidth="1"/>
    <col min="6" max="6" width="4.625" style="187" hidden="1" customWidth="1"/>
    <col min="7" max="7" width="11.375" style="188" customWidth="1"/>
    <col min="8" max="8" width="11" style="187" hidden="1" customWidth="1"/>
    <col min="9" max="12" width="4.625" style="187" hidden="1" customWidth="1"/>
    <col min="13" max="13" width="11" style="188" customWidth="1"/>
    <col min="14" max="14" width="11" style="187" hidden="1" customWidth="1"/>
    <col min="15" max="16" width="4.625" style="187" hidden="1" customWidth="1"/>
    <col min="17" max="17" width="11" style="188" hidden="1" customWidth="1"/>
    <col min="18" max="18" width="11" style="187" hidden="1" customWidth="1"/>
    <col min="19" max="19" width="11" style="188" hidden="1" customWidth="1"/>
    <col min="20" max="22" width="11" style="187" hidden="1" customWidth="1"/>
    <col min="23" max="23" width="11" style="188" hidden="1" customWidth="1"/>
    <col min="24" max="26" width="11" style="187" hidden="1" customWidth="1"/>
    <col min="27" max="28" width="4.625" style="187" hidden="1" customWidth="1"/>
    <col min="29" max="29" width="11" style="189" hidden="1" customWidth="1"/>
    <col min="30" max="30" width="11" style="187" hidden="1" customWidth="1"/>
    <col min="31" max="31" width="11.375" style="189" customWidth="1"/>
    <col min="32" max="32" width="4.625" style="187" hidden="1" customWidth="1"/>
    <col min="33" max="36" width="11" style="187" hidden="1" customWidth="1"/>
    <col min="37" max="37" width="11" style="189" hidden="1" customWidth="1"/>
    <col min="38" max="40" width="11" style="187" hidden="1" customWidth="1"/>
    <col min="41" max="41" width="11" style="189" hidden="1" customWidth="1"/>
    <col min="42" max="42" width="11" style="187" hidden="1" customWidth="1"/>
    <col min="43" max="43" width="4.625" style="189" hidden="1" customWidth="1"/>
    <col min="44" max="44" width="4.625" style="187" hidden="1" customWidth="1"/>
    <col min="45" max="45" width="11" style="189" hidden="1" customWidth="1"/>
    <col min="46" max="46" width="11" style="187" hidden="1" customWidth="1"/>
    <col min="47" max="47" width="11.375" style="190" customWidth="1"/>
    <col min="48" max="48" width="4.625" style="187" hidden="1" customWidth="1"/>
    <col min="49" max="49" width="4.625" style="190" hidden="1" customWidth="1"/>
    <col min="50" max="50" width="4.625" style="187" hidden="1" customWidth="1"/>
    <col min="51" max="51" width="11.375" style="190" customWidth="1"/>
    <col min="52" max="52" width="4.625" style="187" hidden="1" customWidth="1"/>
    <col min="53" max="53" width="4.625" style="190" hidden="1" customWidth="1"/>
    <col min="54" max="54" width="4.625" style="187" hidden="1" customWidth="1"/>
    <col min="55" max="55" width="11.375" style="190" customWidth="1"/>
    <col min="56" max="56" width="4.625" style="187" hidden="1" customWidth="1"/>
    <col min="57" max="57" width="11.375" style="190" customWidth="1"/>
    <col min="58" max="58" width="11" style="187" hidden="1" customWidth="1"/>
    <col min="59" max="59" width="11.375" style="190" customWidth="1"/>
    <col min="60" max="60" width="11" style="187" hidden="1" customWidth="1"/>
    <col min="61" max="61" width="11" style="190" hidden="1" customWidth="1"/>
    <col min="62" max="62" width="11" style="187" hidden="1" customWidth="1"/>
    <col min="63" max="63" width="4.625" style="191" customWidth="1"/>
    <col min="64" max="65" width="4.625" style="187" hidden="1" customWidth="1"/>
    <col min="66" max="66" width="14.125" style="192" customWidth="1"/>
    <col min="67" max="67" width="8" style="192" hidden="1" customWidth="1"/>
    <col min="68" max="68" width="0" style="192" hidden="1" customWidth="1"/>
    <col min="69" max="82" width="8" style="192" hidden="1" customWidth="1"/>
    <col min="83" max="83" width="0" style="192" hidden="1" customWidth="1"/>
    <col min="84" max="85" width="8" style="192" hidden="1" customWidth="1"/>
    <col min="86" max="86" width="0" style="192" hidden="1" customWidth="1"/>
    <col min="87" max="16384" width="11" style="192"/>
  </cols>
  <sheetData>
    <row r="1" spans="1:85" ht="28.15" customHeight="1" x14ac:dyDescent="0.25">
      <c r="A1" s="438" t="s">
        <v>131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T1" s="438"/>
      <c r="AU1" s="438"/>
      <c r="AV1" s="438"/>
      <c r="AW1" s="438"/>
      <c r="AX1" s="438"/>
      <c r="AY1" s="438"/>
      <c r="AZ1" s="438"/>
      <c r="BA1" s="438"/>
      <c r="BB1" s="438"/>
      <c r="BC1" s="438"/>
      <c r="BD1" s="438"/>
      <c r="BE1" s="438"/>
      <c r="BF1" s="438"/>
      <c r="BG1" s="438"/>
      <c r="BH1" s="438"/>
      <c r="BI1" s="438"/>
      <c r="BJ1" s="438"/>
      <c r="BK1" s="438"/>
      <c r="BL1" s="438"/>
      <c r="BM1" s="438"/>
    </row>
    <row r="2" spans="1:85" s="194" customFormat="1" ht="15.75" customHeight="1" x14ac:dyDescent="0.2">
      <c r="A2" s="439" t="s">
        <v>75</v>
      </c>
      <c r="B2" s="440" t="s">
        <v>56</v>
      </c>
      <c r="C2" s="441" t="s">
        <v>132</v>
      </c>
      <c r="D2" s="441"/>
      <c r="E2" s="437" t="s">
        <v>76</v>
      </c>
      <c r="F2" s="437"/>
      <c r="G2" s="437" t="s">
        <v>115</v>
      </c>
      <c r="H2" s="437"/>
      <c r="I2" s="442" t="s">
        <v>116</v>
      </c>
      <c r="J2" s="442"/>
      <c r="K2" s="443" t="s">
        <v>79</v>
      </c>
      <c r="L2" s="443"/>
      <c r="M2" s="442" t="s">
        <v>117</v>
      </c>
      <c r="N2" s="442"/>
      <c r="O2" s="443" t="s">
        <v>80</v>
      </c>
      <c r="P2" s="443"/>
      <c r="Q2" s="442" t="s">
        <v>81</v>
      </c>
      <c r="R2" s="442"/>
      <c r="S2" s="443" t="s">
        <v>133</v>
      </c>
      <c r="T2" s="443"/>
      <c r="U2" s="437" t="s">
        <v>118</v>
      </c>
      <c r="V2" s="437"/>
      <c r="W2" s="437" t="s">
        <v>119</v>
      </c>
      <c r="X2" s="437"/>
      <c r="Y2" s="444" t="s">
        <v>83</v>
      </c>
      <c r="Z2" s="444"/>
      <c r="AA2" s="437" t="s">
        <v>120</v>
      </c>
      <c r="AB2" s="437"/>
      <c r="AC2" s="442" t="s">
        <v>84</v>
      </c>
      <c r="AD2" s="442"/>
      <c r="AE2" s="441" t="s">
        <v>121</v>
      </c>
      <c r="AF2" s="441"/>
      <c r="AG2" s="445" t="s">
        <v>85</v>
      </c>
      <c r="AH2" s="445"/>
      <c r="AI2" s="437" t="s">
        <v>86</v>
      </c>
      <c r="AJ2" s="437"/>
      <c r="AK2" s="442" t="s">
        <v>122</v>
      </c>
      <c r="AL2" s="442"/>
      <c r="AM2" s="441" t="s">
        <v>123</v>
      </c>
      <c r="AN2" s="441"/>
      <c r="AO2" s="437" t="s">
        <v>124</v>
      </c>
      <c r="AP2" s="437"/>
      <c r="AQ2" s="446" t="s">
        <v>89</v>
      </c>
      <c r="AR2" s="446"/>
      <c r="AS2" s="437" t="s">
        <v>125</v>
      </c>
      <c r="AT2" s="437"/>
      <c r="AU2" s="444" t="s">
        <v>90</v>
      </c>
      <c r="AV2" s="444"/>
      <c r="AW2" s="444" t="s">
        <v>91</v>
      </c>
      <c r="AX2" s="444"/>
      <c r="AY2" s="442" t="s">
        <v>92</v>
      </c>
      <c r="AZ2" s="442"/>
      <c r="BA2" s="443" t="s">
        <v>93</v>
      </c>
      <c r="BB2" s="443"/>
      <c r="BC2" s="444" t="s">
        <v>134</v>
      </c>
      <c r="BD2" s="444"/>
      <c r="BE2" s="442" t="s">
        <v>95</v>
      </c>
      <c r="BF2" s="442"/>
      <c r="BG2" s="444" t="s">
        <v>108</v>
      </c>
      <c r="BH2" s="444"/>
      <c r="BI2" s="442" t="s">
        <v>109</v>
      </c>
      <c r="BJ2" s="442"/>
      <c r="BK2" s="167" t="s">
        <v>98</v>
      </c>
      <c r="BL2" s="447" t="s">
        <v>135</v>
      </c>
      <c r="BM2" s="440" t="s">
        <v>58</v>
      </c>
      <c r="BO2" s="195" t="str">
        <f>POINTS!B3</f>
        <v>ABDO</v>
      </c>
      <c r="BP2" s="196" t="str">
        <f>POINTS!C3</f>
        <v>MASC</v>
      </c>
      <c r="BQ2" s="196" t="str">
        <f>POINTS!D3</f>
        <v>ASGB</v>
      </c>
      <c r="BR2" s="196" t="str">
        <f>POINTS!E3</f>
        <v>BMSA</v>
      </c>
      <c r="BS2" s="178" t="s">
        <v>60</v>
      </c>
      <c r="BT2" s="196" t="str">
        <f>POINTS!G3</f>
        <v>CMA</v>
      </c>
      <c r="BU2" s="196" t="str">
        <f>POINTS!H3</f>
        <v>ACMA</v>
      </c>
      <c r="BV2" s="196" t="str">
        <f>POINTS!I3</f>
        <v>COMA</v>
      </c>
      <c r="BW2" s="196" t="str">
        <f>POINTS!J3</f>
        <v>CSB</v>
      </c>
      <c r="BX2" s="196" t="str">
        <f>POINTS!K3</f>
        <v>ESV</v>
      </c>
      <c r="BY2" s="196" t="str">
        <f>POINTS!L3</f>
        <v>ESCXV</v>
      </c>
      <c r="BZ2" s="196" t="str">
        <f>POINTS!M3</f>
        <v>ESS</v>
      </c>
      <c r="CA2" s="196" t="str">
        <f>POINTS!N3</f>
        <v>NLSA</v>
      </c>
      <c r="CB2" s="196" t="str">
        <f>POINTS!O3</f>
        <v>SDUS</v>
      </c>
      <c r="CC2" s="196" t="str">
        <f>POINTS!P3</f>
        <v>TAC</v>
      </c>
      <c r="CD2" s="196" t="str">
        <f>POINTS!Q3</f>
        <v>MASC</v>
      </c>
      <c r="CE2" s="196" t="str">
        <f>POINTS!R3</f>
        <v>USI</v>
      </c>
      <c r="CF2" s="196" t="str">
        <f>POINTS!S3</f>
        <v>USMA</v>
      </c>
      <c r="CG2" s="108" t="s">
        <v>99</v>
      </c>
    </row>
    <row r="3" spans="1:85" s="194" customFormat="1" ht="16.5" customHeight="1" x14ac:dyDescent="0.2">
      <c r="A3" s="439"/>
      <c r="B3" s="440"/>
      <c r="C3" s="197" t="s">
        <v>100</v>
      </c>
      <c r="D3" s="198" t="s">
        <v>73</v>
      </c>
      <c r="E3" s="199" t="s">
        <v>100</v>
      </c>
      <c r="F3" s="198" t="s">
        <v>73</v>
      </c>
      <c r="G3" s="199" t="s">
        <v>100</v>
      </c>
      <c r="H3" s="198" t="s">
        <v>73</v>
      </c>
      <c r="I3" s="200" t="s">
        <v>100</v>
      </c>
      <c r="J3" s="201" t="s">
        <v>73</v>
      </c>
      <c r="K3" s="197" t="s">
        <v>100</v>
      </c>
      <c r="L3" s="198" t="s">
        <v>73</v>
      </c>
      <c r="M3" s="200" t="s">
        <v>100</v>
      </c>
      <c r="N3" s="201" t="s">
        <v>73</v>
      </c>
      <c r="O3" s="197" t="s">
        <v>100</v>
      </c>
      <c r="P3" s="198" t="s">
        <v>73</v>
      </c>
      <c r="Q3" s="200" t="s">
        <v>100</v>
      </c>
      <c r="R3" s="201" t="s">
        <v>73</v>
      </c>
      <c r="S3" s="197" t="s">
        <v>100</v>
      </c>
      <c r="T3" s="198" t="s">
        <v>73</v>
      </c>
      <c r="U3" s="199" t="s">
        <v>100</v>
      </c>
      <c r="V3" s="198" t="s">
        <v>73</v>
      </c>
      <c r="W3" s="199" t="s">
        <v>100</v>
      </c>
      <c r="X3" s="198" t="s">
        <v>73</v>
      </c>
      <c r="Y3" s="202" t="s">
        <v>100</v>
      </c>
      <c r="Z3" s="198" t="s">
        <v>73</v>
      </c>
      <c r="AA3" s="203" t="s">
        <v>100</v>
      </c>
      <c r="AB3" s="198" t="s">
        <v>73</v>
      </c>
      <c r="AC3" s="204" t="s">
        <v>100</v>
      </c>
      <c r="AD3" s="201" t="s">
        <v>73</v>
      </c>
      <c r="AE3" s="205" t="s">
        <v>100</v>
      </c>
      <c r="AF3" s="203" t="s">
        <v>73</v>
      </c>
      <c r="AG3" s="203" t="s">
        <v>100</v>
      </c>
      <c r="AH3" s="203" t="s">
        <v>73</v>
      </c>
      <c r="AI3" s="203" t="s">
        <v>100</v>
      </c>
      <c r="AJ3" s="198" t="s">
        <v>73</v>
      </c>
      <c r="AK3" s="204" t="s">
        <v>100</v>
      </c>
      <c r="AL3" s="201" t="s">
        <v>73</v>
      </c>
      <c r="AM3" s="206" t="s">
        <v>100</v>
      </c>
      <c r="AN3" s="203" t="s">
        <v>73</v>
      </c>
      <c r="AO3" s="207" t="s">
        <v>100</v>
      </c>
      <c r="AP3" s="198" t="s">
        <v>73</v>
      </c>
      <c r="AQ3" s="204" t="s">
        <v>100</v>
      </c>
      <c r="AR3" s="203" t="s">
        <v>73</v>
      </c>
      <c r="AS3" s="207" t="s">
        <v>100</v>
      </c>
      <c r="AT3" s="198" t="s">
        <v>73</v>
      </c>
      <c r="AU3" s="208" t="s">
        <v>100</v>
      </c>
      <c r="AV3" s="198" t="s">
        <v>73</v>
      </c>
      <c r="AW3" s="208" t="s">
        <v>100</v>
      </c>
      <c r="AX3" s="198" t="s">
        <v>73</v>
      </c>
      <c r="AY3" s="208" t="s">
        <v>100</v>
      </c>
      <c r="AZ3" s="201" t="s">
        <v>73</v>
      </c>
      <c r="BA3" s="209" t="s">
        <v>100</v>
      </c>
      <c r="BB3" s="198" t="s">
        <v>73</v>
      </c>
      <c r="BC3" s="208"/>
      <c r="BD3" s="198" t="s">
        <v>73</v>
      </c>
      <c r="BE3" s="208" t="s">
        <v>100</v>
      </c>
      <c r="BF3" s="201" t="s">
        <v>73</v>
      </c>
      <c r="BG3" s="208" t="s">
        <v>100</v>
      </c>
      <c r="BH3" s="198" t="s">
        <v>73</v>
      </c>
      <c r="BI3" s="208" t="s">
        <v>100</v>
      </c>
      <c r="BJ3" s="201" t="s">
        <v>73</v>
      </c>
      <c r="BK3" s="169" t="s">
        <v>101</v>
      </c>
      <c r="BL3" s="447"/>
      <c r="BM3" s="440"/>
      <c r="BO3" s="179"/>
      <c r="BP3" s="180"/>
      <c r="BQ3" s="180"/>
      <c r="BR3" s="180"/>
      <c r="BS3" s="210"/>
      <c r="BT3" s="180"/>
      <c r="BU3" s="180"/>
      <c r="BV3" s="180"/>
      <c r="BW3" s="180"/>
      <c r="BX3" s="180"/>
      <c r="BY3" s="180"/>
      <c r="BZ3" s="180"/>
      <c r="CA3" s="180"/>
      <c r="CB3" s="180"/>
      <c r="CC3" s="180"/>
      <c r="CD3" s="180"/>
      <c r="CE3" s="180"/>
      <c r="CF3" s="180"/>
      <c r="CG3" s="211"/>
    </row>
    <row r="4" spans="1:85" s="194" customFormat="1" ht="15.75" customHeight="1" x14ac:dyDescent="0.2">
      <c r="A4" s="181" t="s">
        <v>136</v>
      </c>
      <c r="B4" s="182" t="s">
        <v>22</v>
      </c>
      <c r="C4" s="212"/>
      <c r="D4" s="213"/>
      <c r="E4" s="214"/>
      <c r="F4" s="215" t="str">
        <f t="shared" ref="F4:F11" si="0">IF(ISBLANK(E4),"",VLOOKUP(E4,H_60_m,2))</f>
        <v/>
      </c>
      <c r="G4" s="400">
        <v>1240</v>
      </c>
      <c r="H4" s="216">
        <f>IF(ISBLANK(G4),"",VLOOKUP(G4,H_100_m,2))</f>
        <v>1</v>
      </c>
      <c r="I4" s="214"/>
      <c r="J4" s="216" t="str">
        <f t="shared" ref="J4:J15" si="1">IF(ISBLANK(I4),"",VLOOKUP(I4,H_200_m,2))</f>
        <v/>
      </c>
      <c r="K4" s="214"/>
      <c r="L4" s="216" t="str">
        <f>IF(ISBLANK(K4),"",VLOOKUP(K4,H_300_m,2))</f>
        <v/>
      </c>
      <c r="M4" s="214"/>
      <c r="N4" s="216" t="str">
        <f>IF(ISBLANK(M4),"",VLOOKUP(M4,H_400_m,2))</f>
        <v/>
      </c>
      <c r="O4" s="217"/>
      <c r="P4" s="216" t="str">
        <f>IF(ISBLANK(O4),"",VLOOKUP(O4,H_50_m_H_,2))</f>
        <v/>
      </c>
      <c r="Q4" s="214"/>
      <c r="R4" s="216" t="str">
        <f t="shared" ref="R4:R15" si="2">IF(ISBLANK(Q4),"",VLOOKUP(Q4,H_60_m_H_,2))</f>
        <v/>
      </c>
      <c r="S4" s="214"/>
      <c r="T4" s="216" t="str">
        <f>IF(ISBLANK(S4),"",VLOOKUP(S4,H_110_m_H_,2))</f>
        <v/>
      </c>
      <c r="U4" s="217"/>
      <c r="V4" s="216" t="str">
        <f>IF(ISBLANK(U4),"",VLOOKUP(U4,H_320_m_H,2))</f>
        <v/>
      </c>
      <c r="W4" s="218"/>
      <c r="X4" s="216" t="str">
        <f>IF(ISBLANK(W4),"",VLOOKUP(W4,H_400_m_H,2))</f>
        <v/>
      </c>
      <c r="Y4" s="217"/>
      <c r="Z4" s="216" t="str">
        <f>IF(ISBLANK(Y4),"",VLOOKUP(Y4,H_500_m,2))</f>
        <v/>
      </c>
      <c r="AA4" s="219"/>
      <c r="AB4" s="216" t="str">
        <f t="shared" ref="AB4:AB15" si="3">IF(ISBLANK(AA4),"",VLOOKUP(AA4,H_800_m,2))</f>
        <v/>
      </c>
      <c r="AC4" s="220"/>
      <c r="AD4" s="216" t="str">
        <f>IF(ISBLANK(AC4),"",VLOOKUP(AC4,H_1000_m,2))</f>
        <v/>
      </c>
      <c r="AE4" s="399"/>
      <c r="AF4" s="216" t="str">
        <f>IF(ISBLANK(AE4),"",VLOOKUP(AE4,H_1500_m,2))</f>
        <v/>
      </c>
      <c r="AG4" s="217"/>
      <c r="AH4" s="216" t="str">
        <f>IF(ISBLANK(AG4),"",VLOOKUP(AG4,H_2000_m,2))</f>
        <v/>
      </c>
      <c r="AI4" s="219"/>
      <c r="AJ4" s="216" t="str">
        <f>IF(ISBLANK(AI4),"",VLOOKUP(AI4,H_3000_m,2))</f>
        <v/>
      </c>
      <c r="AK4" s="219"/>
      <c r="AL4" s="216" t="str">
        <f>IF(ISBLANK(AK4),"",VLOOKUP(AK4,H_5000_m,2))</f>
        <v/>
      </c>
      <c r="AM4" s="216"/>
      <c r="AN4" s="216" t="str">
        <f>IF(ISBLANK(AM4),"",VLOOKUP(AM4,H_1500_steeple,2))</f>
        <v/>
      </c>
      <c r="AO4" s="219"/>
      <c r="AP4" s="216" t="str">
        <f>IF(ISBLANK(AO4),"",VLOOKUP(AO4,H_3000_steeple,2))</f>
        <v/>
      </c>
      <c r="AQ4" s="219"/>
      <c r="AR4" s="216" t="str">
        <f>IF(ISBLANK(AQ4),"",VLOOKUP(AQ4,H_3_km_marche,2))</f>
        <v/>
      </c>
      <c r="AS4" s="220"/>
      <c r="AT4" s="216" t="str">
        <f>IF(ISBLANK(AS4),"",VLOOKUP(AS4,H_5_km_marche,2))</f>
        <v/>
      </c>
      <c r="AU4" s="221"/>
      <c r="AV4" s="216" t="str">
        <f t="shared" ref="AV4:AV15" si="4">IF(ISBLANK(AU4),"",VLOOKUP(AU4,H_LONGUEUR,2))</f>
        <v/>
      </c>
      <c r="AW4" s="221"/>
      <c r="AX4" s="216" t="str">
        <f>IF(ISBLANK(AW4),"",VLOOKUP(AW4,H_T_S_,2))</f>
        <v/>
      </c>
      <c r="AY4" s="221"/>
      <c r="AZ4" s="216" t="str">
        <f>IF(ISBLANK(AY4),"",VLOOKUP(AY4,H_HAUTEUR,2))</f>
        <v/>
      </c>
      <c r="BA4" s="221"/>
      <c r="BB4" s="216" t="str">
        <f t="shared" ref="BB4:BB15" si="5">IF(ISBLANK(BA4),"",VLOOKUP(BA4,H_PERCHE,2))</f>
        <v/>
      </c>
      <c r="BC4" s="221"/>
      <c r="BD4" s="216" t="str">
        <f t="shared" ref="BD4:BD5" si="6">IF(ISBLANK(BC4),"",VLOOKUP(BC4,H_POIDS,2))</f>
        <v/>
      </c>
      <c r="BE4" s="221"/>
      <c r="BF4" s="216" t="str">
        <f>IF(ISBLANK(BE4),"",VLOOKUP(BE4,H_DISQUE,2))</f>
        <v/>
      </c>
      <c r="BG4" s="221">
        <v>1936</v>
      </c>
      <c r="BH4" s="216">
        <f>IF(ISBLANK(BG4),"",VLOOKUP(BG4,H_JAVELOT,2))</f>
        <v>8</v>
      </c>
      <c r="BI4" s="221"/>
      <c r="BJ4" s="216" t="str">
        <f>IF(ISBLANK(BI4),"",VLOOKUP(BI4,H_MARTEAU,2))</f>
        <v/>
      </c>
      <c r="BK4" s="222">
        <f t="shared" ref="BK4:BK5" si="7">IF(ISBLANK(B4),"",COUNTA(BI4,BG4,BE4,BC4,BA4,AY4,AW4,AU4,AS4,AQ4,AO4,AM4,AK4,AI4,AG4,AE4,AC4,AA4,Y4,W4,U4,S4,Q4,O4,M4,K4,I4,G4,E4))</f>
        <v>2</v>
      </c>
      <c r="BL4" s="216">
        <f t="shared" ref="BL4:BL15" si="8">SUM(BJ4,BH4,BF4,BD4,BB4,AZ4,AX4,AV4,AT4,AR4,AP4,AF4,AD4,AB4,Z4,X4,V4,T4,R4,P4,N4,L4,J4,H4,F4,D4)</f>
        <v>9</v>
      </c>
      <c r="BM4" s="217"/>
      <c r="BO4" s="223" t="str">
        <f t="shared" ref="BO4:BO15" si="9">IF(B4&lt;&gt;($BO$2),"",BL4)</f>
        <v/>
      </c>
      <c r="BP4" s="224" t="str">
        <f t="shared" ref="BP4:BP9" si="10">IF(B4&lt;&gt;($BP$2),"",BL4)</f>
        <v/>
      </c>
      <c r="BQ4" s="224" t="str">
        <f t="shared" ref="BQ4:BQ15" si="11">IF(B4&lt;&gt;($BQ$2),"",BL4)</f>
        <v/>
      </c>
      <c r="BR4" s="224" t="str">
        <f t="shared" ref="BR4:BR15" si="12">IF(B4&lt;&gt;($BR$2),"",BL4)</f>
        <v/>
      </c>
      <c r="BS4" s="224" t="str">
        <f t="shared" ref="BS4:BS15" si="13">IF(B4&lt;&gt;($BS$2),"",BL4)</f>
        <v/>
      </c>
      <c r="BT4" s="224" t="str">
        <f t="shared" ref="BT4:BT15" si="14">IF(B4&lt;&gt;($BT$2),"",BL4)</f>
        <v/>
      </c>
      <c r="BU4" s="224" t="str">
        <f t="shared" ref="BU4:BU15" si="15">IF(B4&lt;&gt;($BU$2),"",BL4)</f>
        <v/>
      </c>
      <c r="BV4" s="224" t="str">
        <f t="shared" ref="BV4:BV15" si="16">IF(B4&lt;&gt;($BV$2),"",BL4)</f>
        <v/>
      </c>
      <c r="BW4" s="224" t="str">
        <f t="shared" ref="BW4:BW15" si="17">IF(B4&lt;&gt;($BW$2),"",BL4)</f>
        <v/>
      </c>
      <c r="BX4" s="224" t="str">
        <f t="shared" ref="BX4:BX15" si="18">IF(B4&lt;&gt;($BX$2),"",BL4)</f>
        <v/>
      </c>
      <c r="BY4" s="224" t="str">
        <f t="shared" ref="BY4:BY15" si="19">IF(B4&lt;&gt;($BY$2),"",BL4)</f>
        <v/>
      </c>
      <c r="BZ4" s="224" t="str">
        <f t="shared" ref="BZ4:BZ15" si="20">IF(B4&lt;&gt;($BZ$2),"",BL4)</f>
        <v/>
      </c>
      <c r="CA4" s="224" t="str">
        <f t="shared" ref="CA4:CA15" si="21">IF(B4&lt;&gt;($CA$2),"",BL4)</f>
        <v/>
      </c>
      <c r="CB4" s="224">
        <f t="shared" ref="CB4:CB15" si="22">IF(B4&lt;&gt;($CB$2),"",BL4)</f>
        <v>9</v>
      </c>
      <c r="CC4" s="224" t="str">
        <f t="shared" ref="CC4:CC15" si="23">IF(B4&lt;&gt;($CC$2),"",BL4)</f>
        <v/>
      </c>
      <c r="CD4" s="224" t="str">
        <f t="shared" ref="CD4:CD15" si="24">IF(B4&lt;&gt;($CD$2),"",BL4)</f>
        <v/>
      </c>
      <c r="CE4" s="224" t="str">
        <f t="shared" ref="CE4:CE9" si="25">IF(B4&lt;&gt;($CE$2),"",BL4)</f>
        <v/>
      </c>
      <c r="CF4" s="224" t="str">
        <f t="shared" ref="CF4:CF15" si="26">IF(B4&lt;&gt;($CF$2),"",BL4)</f>
        <v/>
      </c>
      <c r="CG4" s="225" t="str">
        <f t="shared" ref="CG4:CG15" si="27">IF(B4&lt;&gt;($CG$2),"",BL4)</f>
        <v/>
      </c>
    </row>
    <row r="5" spans="1:85" s="194" customFormat="1" ht="15.75" customHeight="1" x14ac:dyDescent="0.2">
      <c r="A5" s="151" t="s">
        <v>137</v>
      </c>
      <c r="B5" s="150" t="s">
        <v>22</v>
      </c>
      <c r="C5" s="226"/>
      <c r="D5" s="227"/>
      <c r="E5" s="228"/>
      <c r="F5" s="229" t="str">
        <f t="shared" si="0"/>
        <v/>
      </c>
      <c r="G5" s="400">
        <v>1308</v>
      </c>
      <c r="H5" s="231">
        <f>IF(ISBLANK(G5),"",VLOOKUP(G5,H_100_m,2))</f>
        <v>1</v>
      </c>
      <c r="I5" s="228"/>
      <c r="J5" s="231" t="str">
        <f t="shared" si="1"/>
        <v/>
      </c>
      <c r="K5" s="228"/>
      <c r="L5" s="231" t="str">
        <f>IF(ISBLANK(K5),"",VLOOKUP(K5,H_300_m,2))</f>
        <v/>
      </c>
      <c r="M5" s="400"/>
      <c r="N5" s="231" t="str">
        <f>IF(ISBLANK(M5),"",VLOOKUP(M5,H_400_m,2))</f>
        <v/>
      </c>
      <c r="O5" s="232"/>
      <c r="P5" s="231" t="str">
        <f>IF(ISBLANK(O5),"",VLOOKUP(O5,H_50_m_H_,2))</f>
        <v/>
      </c>
      <c r="Q5" s="228"/>
      <c r="R5" s="231" t="str">
        <f t="shared" si="2"/>
        <v/>
      </c>
      <c r="S5" s="228"/>
      <c r="T5" s="231" t="str">
        <f>IF(ISBLANK(S5),"",VLOOKUP(S5,H_110_m_H_,2))</f>
        <v/>
      </c>
      <c r="U5" s="232"/>
      <c r="V5" s="231" t="str">
        <f>IF(ISBLANK(U5),"",VLOOKUP(U5,H_320_m_H,2))</f>
        <v/>
      </c>
      <c r="W5" s="233"/>
      <c r="X5" s="231" t="str">
        <f>IF(ISBLANK(W5),"",VLOOKUP(W5,H_400_m_H,2))</f>
        <v/>
      </c>
      <c r="Y5" s="232"/>
      <c r="Z5" s="231" t="str">
        <f>IF(ISBLANK(Y5),"",VLOOKUP(Y5,H_500_m,2))</f>
        <v/>
      </c>
      <c r="AA5" s="234"/>
      <c r="AB5" s="231" t="str">
        <f t="shared" si="3"/>
        <v/>
      </c>
      <c r="AC5" s="235"/>
      <c r="AD5" s="231" t="str">
        <f>IF(ISBLANK(AC5),"",VLOOKUP(AC5,H_1000_m,2))</f>
        <v/>
      </c>
      <c r="AE5" s="399"/>
      <c r="AF5" s="231" t="str">
        <f>IF(ISBLANK(AE5),"",VLOOKUP(AE5,H_1500_m,2))</f>
        <v/>
      </c>
      <c r="AG5" s="232"/>
      <c r="AH5" s="231" t="str">
        <f>IF(ISBLANK(AG5),"",VLOOKUP(AG5,H_2000_m,2))</f>
        <v/>
      </c>
      <c r="AI5" s="234"/>
      <c r="AJ5" s="231" t="str">
        <f>IF(ISBLANK(AI5),"",VLOOKUP(AI5,H_3000_m,2))</f>
        <v/>
      </c>
      <c r="AK5" s="234"/>
      <c r="AL5" s="231" t="str">
        <f>IF(ISBLANK(AK5),"",VLOOKUP(AK5,H_5000_m,2))</f>
        <v/>
      </c>
      <c r="AM5" s="231"/>
      <c r="AN5" s="231" t="str">
        <f>IF(ISBLANK(AM5),"",VLOOKUP(AM5,H_1500_steeple,2))</f>
        <v/>
      </c>
      <c r="AO5" s="234"/>
      <c r="AP5" s="231" t="str">
        <f>IF(ISBLANK(AO5),"",VLOOKUP(AO5,H_3000_steeple,2))</f>
        <v/>
      </c>
      <c r="AQ5" s="234"/>
      <c r="AR5" s="231" t="str">
        <f>IF(ISBLANK(AQ5),"",VLOOKUP(AQ5,H_3_km_marche,2))</f>
        <v/>
      </c>
      <c r="AS5" s="235"/>
      <c r="AT5" s="231" t="str">
        <f>IF(ISBLANK(AS5),"",VLOOKUP(AS5,H_5_km_marche,2))</f>
        <v/>
      </c>
      <c r="AU5" s="236"/>
      <c r="AV5" s="231" t="str">
        <f t="shared" si="4"/>
        <v/>
      </c>
      <c r="AW5" s="236"/>
      <c r="AX5" s="231" t="str">
        <f>IF(ISBLANK(AW5),"",VLOOKUP(AW5,H_T_S_,2))</f>
        <v/>
      </c>
      <c r="AY5" s="236"/>
      <c r="AZ5" s="231" t="str">
        <f>IF(ISBLANK(AY5),"",VLOOKUP(AY5,H_HAUTEUR,2))</f>
        <v/>
      </c>
      <c r="BA5" s="236"/>
      <c r="BB5" s="231" t="str">
        <f t="shared" si="5"/>
        <v/>
      </c>
      <c r="BC5" s="236"/>
      <c r="BD5" s="231" t="str">
        <f t="shared" si="6"/>
        <v/>
      </c>
      <c r="BE5" s="236"/>
      <c r="BF5" s="231" t="str">
        <f>IF(ISBLANK(BE5),"",VLOOKUP(BE5,H_DISQUE,2))</f>
        <v/>
      </c>
      <c r="BG5" s="236"/>
      <c r="BH5" s="231" t="str">
        <f>IF(ISBLANK(BG5),"",VLOOKUP(BG5,H_JAVELOT,2))</f>
        <v/>
      </c>
      <c r="BI5" s="236"/>
      <c r="BJ5" s="231" t="str">
        <f>IF(ISBLANK(BI5),"",VLOOKUP(BI5,H_MARTEAU,2))</f>
        <v/>
      </c>
      <c r="BK5" s="237">
        <f t="shared" si="7"/>
        <v>1</v>
      </c>
      <c r="BL5" s="231">
        <f t="shared" si="8"/>
        <v>1</v>
      </c>
      <c r="BM5" s="232"/>
      <c r="BO5" s="223" t="str">
        <f t="shared" si="9"/>
        <v/>
      </c>
      <c r="BP5" s="224" t="str">
        <f t="shared" si="10"/>
        <v/>
      </c>
      <c r="BQ5" s="224" t="str">
        <f t="shared" si="11"/>
        <v/>
      </c>
      <c r="BR5" s="224" t="str">
        <f t="shared" si="12"/>
        <v/>
      </c>
      <c r="BS5" s="224" t="str">
        <f t="shared" si="13"/>
        <v/>
      </c>
      <c r="BT5" s="224" t="str">
        <f t="shared" si="14"/>
        <v/>
      </c>
      <c r="BU5" s="224" t="str">
        <f t="shared" si="15"/>
        <v/>
      </c>
      <c r="BV5" s="224" t="str">
        <f t="shared" si="16"/>
        <v/>
      </c>
      <c r="BW5" s="224" t="str">
        <f t="shared" si="17"/>
        <v/>
      </c>
      <c r="BX5" s="224" t="str">
        <f t="shared" si="18"/>
        <v/>
      </c>
      <c r="BY5" s="224" t="str">
        <f t="shared" si="19"/>
        <v/>
      </c>
      <c r="BZ5" s="224" t="str">
        <f t="shared" si="20"/>
        <v/>
      </c>
      <c r="CA5" s="224" t="str">
        <f t="shared" si="21"/>
        <v/>
      </c>
      <c r="CB5" s="224">
        <f t="shared" si="22"/>
        <v>1</v>
      </c>
      <c r="CC5" s="224" t="str">
        <f t="shared" si="23"/>
        <v/>
      </c>
      <c r="CD5" s="224" t="str">
        <f t="shared" si="24"/>
        <v/>
      </c>
      <c r="CE5" s="224" t="str">
        <f t="shared" si="25"/>
        <v/>
      </c>
      <c r="CF5" s="224" t="str">
        <f t="shared" si="26"/>
        <v/>
      </c>
      <c r="CG5" s="225" t="str">
        <f t="shared" si="27"/>
        <v/>
      </c>
    </row>
    <row r="6" spans="1:85" s="194" customFormat="1" ht="15.75" customHeight="1" x14ac:dyDescent="0.2">
      <c r="A6" s="459" t="s">
        <v>256</v>
      </c>
      <c r="B6" s="464" t="s">
        <v>22</v>
      </c>
      <c r="C6" s="226"/>
      <c r="D6" s="227"/>
      <c r="E6" s="228"/>
      <c r="F6" s="229"/>
      <c r="G6" s="400"/>
      <c r="H6" s="231"/>
      <c r="I6" s="228"/>
      <c r="J6" s="231"/>
      <c r="K6" s="228"/>
      <c r="L6" s="231"/>
      <c r="M6" s="400"/>
      <c r="N6" s="231"/>
      <c r="O6" s="232"/>
      <c r="P6" s="231"/>
      <c r="Q6" s="228"/>
      <c r="R6" s="231"/>
      <c r="S6" s="228"/>
      <c r="T6" s="231"/>
      <c r="U6" s="232"/>
      <c r="V6" s="231"/>
      <c r="W6" s="233"/>
      <c r="X6" s="231"/>
      <c r="Y6" s="232"/>
      <c r="Z6" s="231"/>
      <c r="AA6" s="234"/>
      <c r="AB6" s="231"/>
      <c r="AC6" s="235"/>
      <c r="AD6" s="231"/>
      <c r="AE6" s="465" t="s">
        <v>257</v>
      </c>
      <c r="AF6" s="231"/>
      <c r="AG6" s="232"/>
      <c r="AH6" s="231"/>
      <c r="AI6" s="234"/>
      <c r="AJ6" s="231"/>
      <c r="AK6" s="234"/>
      <c r="AL6" s="231"/>
      <c r="AM6" s="231"/>
      <c r="AN6" s="231"/>
      <c r="AO6" s="234"/>
      <c r="AP6" s="231"/>
      <c r="AQ6" s="234"/>
      <c r="AR6" s="231"/>
      <c r="AS6" s="235"/>
      <c r="AT6" s="231"/>
      <c r="AU6" s="236"/>
      <c r="AV6" s="231"/>
      <c r="AW6" s="236"/>
      <c r="AX6" s="231"/>
      <c r="AY6" s="236"/>
      <c r="AZ6" s="231"/>
      <c r="BA6" s="236"/>
      <c r="BB6" s="231"/>
      <c r="BC6" s="236"/>
      <c r="BD6" s="231"/>
      <c r="BE6" s="236"/>
      <c r="BF6" s="231"/>
      <c r="BG6" s="236"/>
      <c r="BH6" s="231"/>
      <c r="BI6" s="236"/>
      <c r="BJ6" s="231"/>
      <c r="BK6" s="237"/>
      <c r="BL6" s="231"/>
      <c r="BM6" s="232"/>
      <c r="BO6" s="223"/>
      <c r="BP6" s="224"/>
      <c r="BQ6" s="224"/>
      <c r="BR6" s="224"/>
      <c r="BS6" s="224"/>
      <c r="BT6" s="224"/>
      <c r="BU6" s="224"/>
      <c r="BV6" s="224"/>
      <c r="BW6" s="224"/>
      <c r="BX6" s="224"/>
      <c r="BY6" s="224"/>
      <c r="BZ6" s="224"/>
      <c r="CA6" s="224"/>
      <c r="CB6" s="224"/>
      <c r="CC6" s="224"/>
      <c r="CD6" s="224"/>
      <c r="CE6" s="224"/>
      <c r="CF6" s="224"/>
      <c r="CG6" s="225"/>
    </row>
    <row r="7" spans="1:85" s="194" customFormat="1" ht="15.75" customHeight="1" x14ac:dyDescent="0.2">
      <c r="A7" s="151" t="s">
        <v>227</v>
      </c>
      <c r="B7" s="150" t="s">
        <v>20</v>
      </c>
      <c r="C7" s="226"/>
      <c r="D7" s="227"/>
      <c r="E7" s="228"/>
      <c r="F7" s="229" t="str">
        <f t="shared" si="0"/>
        <v/>
      </c>
      <c r="G7" s="400">
        <v>1176</v>
      </c>
      <c r="H7" s="231">
        <f>IF(ISBLANK(G7),"",VLOOKUP(G7,H_100_m,2))</f>
        <v>1</v>
      </c>
      <c r="I7" s="228"/>
      <c r="J7" s="231" t="str">
        <f t="shared" si="1"/>
        <v/>
      </c>
      <c r="K7" s="228"/>
      <c r="L7" s="231" t="str">
        <f>IF(ISBLANK(K7),"",VLOOKUP(K7,H_300_m,2))</f>
        <v/>
      </c>
      <c r="M7" s="400"/>
      <c r="N7" s="231" t="str">
        <f>IF(ISBLANK(M7),"",VLOOKUP(M7,H_400_m,2))</f>
        <v/>
      </c>
      <c r="O7" s="232"/>
      <c r="P7" s="231" t="str">
        <f>IF(ISBLANK(O7),"",VLOOKUP(O7,H_50_m_H_,2))</f>
        <v/>
      </c>
      <c r="Q7" s="228"/>
      <c r="R7" s="231" t="str">
        <f t="shared" si="2"/>
        <v/>
      </c>
      <c r="S7" s="228"/>
      <c r="T7" s="231" t="str">
        <f>IF(ISBLANK(S7),"",VLOOKUP(S7,H_110_m_H_,2))</f>
        <v/>
      </c>
      <c r="U7" s="232"/>
      <c r="V7" s="231" t="str">
        <f>IF(ISBLANK(U7),"",VLOOKUP(U7,H_320_m_H,2))</f>
        <v/>
      </c>
      <c r="W7" s="233"/>
      <c r="X7" s="231" t="str">
        <f>IF(ISBLANK(W7),"",VLOOKUP(W7,H_400_m_H,2))</f>
        <v/>
      </c>
      <c r="Y7" s="232"/>
      <c r="Z7" s="231" t="str">
        <f>IF(ISBLANK(Y7),"",VLOOKUP(Y7,H_500_m,2))</f>
        <v/>
      </c>
      <c r="AA7" s="234"/>
      <c r="AB7" s="231" t="str">
        <f t="shared" si="3"/>
        <v/>
      </c>
      <c r="AC7" s="235"/>
      <c r="AD7" s="231" t="str">
        <f>IF(ISBLANK(AC7),"",VLOOKUP(AC7,H_1000_m,2))</f>
        <v/>
      </c>
      <c r="AE7" s="399"/>
      <c r="AF7" s="231" t="str">
        <f>IF(ISBLANK(AE7),"",VLOOKUP(AE7,H_1500_m,2))</f>
        <v/>
      </c>
      <c r="AG7" s="232"/>
      <c r="AH7" s="231" t="str">
        <f>IF(ISBLANK(AG7),"",VLOOKUP(AG7,H_2000_m,2))</f>
        <v/>
      </c>
      <c r="AI7" s="234"/>
      <c r="AJ7" s="231" t="str">
        <f>IF(ISBLANK(AI7),"",VLOOKUP(AI7,H_3000_m,2))</f>
        <v/>
      </c>
      <c r="AK7" s="234"/>
      <c r="AL7" s="231" t="str">
        <f>IF(ISBLANK(AK7),"",VLOOKUP(AK7,H_5000_m,2))</f>
        <v/>
      </c>
      <c r="AM7" s="231"/>
      <c r="AN7" s="231" t="str">
        <f>IF(ISBLANK(AM7),"",VLOOKUP(AM7,H_1500_steeple,2))</f>
        <v/>
      </c>
      <c r="AO7" s="234"/>
      <c r="AP7" s="231" t="str">
        <f>IF(ISBLANK(AO7),"",VLOOKUP(AO7,H_3000_steeple,2))</f>
        <v/>
      </c>
      <c r="AQ7" s="234"/>
      <c r="AR7" s="231" t="str">
        <f>IF(ISBLANK(AQ7),"",VLOOKUP(AQ7,H_3_km_marche,2))</f>
        <v/>
      </c>
      <c r="AS7" s="235"/>
      <c r="AT7" s="231" t="str">
        <f>IF(ISBLANK(AS7),"",VLOOKUP(AS7,H_5_km_marche,2))</f>
        <v/>
      </c>
      <c r="AU7" s="236"/>
      <c r="AV7" s="231" t="str">
        <f t="shared" si="4"/>
        <v/>
      </c>
      <c r="AW7" s="236"/>
      <c r="AX7" s="231" t="str">
        <f>IF(ISBLANK(AW7),"",VLOOKUP(AW7,H_T_S_,2))</f>
        <v/>
      </c>
      <c r="AY7" s="236"/>
      <c r="AZ7" s="231" t="str">
        <f>IF(ISBLANK(AY7),"",VLOOKUP(AY7,H_HAUTEUR,2))</f>
        <v/>
      </c>
      <c r="BA7" s="236"/>
      <c r="BB7" s="231" t="str">
        <f t="shared" si="5"/>
        <v/>
      </c>
      <c r="BC7" s="236"/>
      <c r="BD7" s="231" t="str">
        <f t="shared" ref="BD7:BD15" si="28">IF(ISBLANK(BC7),"",VLOOKUP(BC7,H_POIDS,2))</f>
        <v/>
      </c>
      <c r="BE7" s="236"/>
      <c r="BF7" s="231" t="str">
        <f>IF(ISBLANK(BE7),"",VLOOKUP(BE7,H_DISQUE,2))</f>
        <v/>
      </c>
      <c r="BG7" s="236"/>
      <c r="BH7" s="231" t="str">
        <f>IF(ISBLANK(BG7),"",VLOOKUP(BG7,H_JAVELOT,2))</f>
        <v/>
      </c>
      <c r="BI7" s="236"/>
      <c r="BJ7" s="231" t="str">
        <f>IF(ISBLANK(BI7),"",VLOOKUP(BI7,H_MARTEAU,2))</f>
        <v/>
      </c>
      <c r="BK7" s="237">
        <f t="shared" ref="BK7:BK15" si="29">IF(ISBLANK(B7),"",COUNTA(BI7,BG7,BE7,BC7,BA7,AY7,AW7,AU7,AS7,AQ7,AO7,AM7,AK7,AI7,AG7,AE7,AC7,AA7,Y7,W7,U7,S7,Q7,O7,M7,K7,I7,G7,E7))</f>
        <v>1</v>
      </c>
      <c r="BL7" s="231">
        <f t="shared" si="8"/>
        <v>1</v>
      </c>
      <c r="BM7" s="232"/>
      <c r="BO7" s="223" t="str">
        <f t="shared" si="9"/>
        <v/>
      </c>
      <c r="BP7" s="224" t="str">
        <f t="shared" si="10"/>
        <v/>
      </c>
      <c r="BQ7" s="224" t="str">
        <f t="shared" si="11"/>
        <v/>
      </c>
      <c r="BR7" s="224" t="str">
        <f t="shared" si="12"/>
        <v/>
      </c>
      <c r="BS7" s="224" t="str">
        <f t="shared" si="13"/>
        <v/>
      </c>
      <c r="BT7" s="224" t="str">
        <f t="shared" si="14"/>
        <v/>
      </c>
      <c r="BU7" s="224" t="str">
        <f t="shared" si="15"/>
        <v/>
      </c>
      <c r="BV7" s="224" t="str">
        <f t="shared" si="16"/>
        <v/>
      </c>
      <c r="BW7" s="224" t="str">
        <f t="shared" si="17"/>
        <v/>
      </c>
      <c r="BX7" s="224" t="str">
        <f t="shared" si="18"/>
        <v/>
      </c>
      <c r="BY7" s="224" t="str">
        <f t="shared" si="19"/>
        <v/>
      </c>
      <c r="BZ7" s="224">
        <f t="shared" si="20"/>
        <v>1</v>
      </c>
      <c r="CA7" s="224" t="str">
        <f t="shared" si="21"/>
        <v/>
      </c>
      <c r="CB7" s="224" t="str">
        <f t="shared" si="22"/>
        <v/>
      </c>
      <c r="CC7" s="224" t="str">
        <f t="shared" si="23"/>
        <v/>
      </c>
      <c r="CD7" s="224" t="str">
        <f t="shared" si="24"/>
        <v/>
      </c>
      <c r="CE7" s="224" t="str">
        <f t="shared" si="25"/>
        <v/>
      </c>
      <c r="CF7" s="224" t="str">
        <f t="shared" si="26"/>
        <v/>
      </c>
      <c r="CG7" s="225" t="str">
        <f t="shared" si="27"/>
        <v/>
      </c>
    </row>
    <row r="8" spans="1:85" s="194" customFormat="1" ht="15.75" customHeight="1" x14ac:dyDescent="0.2">
      <c r="A8" s="238" t="s">
        <v>138</v>
      </c>
      <c r="B8" s="231" t="s">
        <v>17</v>
      </c>
      <c r="C8" s="226"/>
      <c r="D8" s="227"/>
      <c r="E8" s="228"/>
      <c r="F8" s="229" t="str">
        <f t="shared" si="0"/>
        <v/>
      </c>
      <c r="G8" s="400">
        <v>1290</v>
      </c>
      <c r="H8" s="231"/>
      <c r="I8" s="228"/>
      <c r="J8" s="231" t="str">
        <f t="shared" si="1"/>
        <v/>
      </c>
      <c r="K8" s="228"/>
      <c r="L8" s="231"/>
      <c r="M8" s="400"/>
      <c r="N8" s="231"/>
      <c r="O8" s="232"/>
      <c r="P8" s="231"/>
      <c r="Q8" s="228"/>
      <c r="R8" s="231" t="str">
        <f t="shared" si="2"/>
        <v/>
      </c>
      <c r="S8" s="228"/>
      <c r="T8" s="231"/>
      <c r="U8" s="232"/>
      <c r="V8" s="231"/>
      <c r="W8" s="233"/>
      <c r="X8" s="231"/>
      <c r="Y8" s="232"/>
      <c r="Z8" s="231"/>
      <c r="AA8" s="234"/>
      <c r="AB8" s="231" t="str">
        <f t="shared" si="3"/>
        <v/>
      </c>
      <c r="AC8" s="235"/>
      <c r="AD8" s="231"/>
      <c r="AE8" s="399"/>
      <c r="AF8" s="231"/>
      <c r="AG8" s="232"/>
      <c r="AH8" s="231"/>
      <c r="AI8" s="234"/>
      <c r="AJ8" s="231"/>
      <c r="AK8" s="234"/>
      <c r="AL8" s="231"/>
      <c r="AM8" s="231"/>
      <c r="AN8" s="231"/>
      <c r="AO8" s="234"/>
      <c r="AP8" s="231"/>
      <c r="AQ8" s="234"/>
      <c r="AR8" s="231"/>
      <c r="AS8" s="235"/>
      <c r="AT8" s="231"/>
      <c r="AU8" s="236">
        <v>522</v>
      </c>
      <c r="AV8" s="231">
        <f t="shared" si="4"/>
        <v>18</v>
      </c>
      <c r="AW8" s="236"/>
      <c r="AX8" s="231"/>
      <c r="AY8" s="236"/>
      <c r="AZ8" s="231"/>
      <c r="BA8" s="236"/>
      <c r="BB8" s="231" t="str">
        <f t="shared" si="5"/>
        <v/>
      </c>
      <c r="BC8" s="236">
        <v>842</v>
      </c>
      <c r="BD8" s="231">
        <f t="shared" si="28"/>
        <v>17</v>
      </c>
      <c r="BE8" s="236"/>
      <c r="BF8" s="231"/>
      <c r="BG8" s="236"/>
      <c r="BH8" s="231"/>
      <c r="BI8" s="236"/>
      <c r="BJ8" s="231"/>
      <c r="BK8" s="237">
        <f t="shared" si="29"/>
        <v>3</v>
      </c>
      <c r="BL8" s="231">
        <f t="shared" si="8"/>
        <v>35</v>
      </c>
      <c r="BM8" s="232"/>
      <c r="BO8" s="223" t="str">
        <f t="shared" si="9"/>
        <v/>
      </c>
      <c r="BP8" s="224" t="str">
        <f t="shared" si="10"/>
        <v/>
      </c>
      <c r="BQ8" s="224" t="str">
        <f t="shared" si="11"/>
        <v/>
      </c>
      <c r="BR8" s="224" t="str">
        <f t="shared" si="12"/>
        <v/>
      </c>
      <c r="BS8" s="224" t="str">
        <f t="shared" si="13"/>
        <v/>
      </c>
      <c r="BT8" s="224" t="str">
        <f t="shared" si="14"/>
        <v/>
      </c>
      <c r="BU8" s="224" t="str">
        <f t="shared" si="15"/>
        <v/>
      </c>
      <c r="BV8" s="224" t="str">
        <f t="shared" si="16"/>
        <v/>
      </c>
      <c r="BW8" s="224">
        <f t="shared" si="17"/>
        <v>35</v>
      </c>
      <c r="BX8" s="224" t="str">
        <f t="shared" si="18"/>
        <v/>
      </c>
      <c r="BY8" s="224" t="str">
        <f t="shared" si="19"/>
        <v/>
      </c>
      <c r="BZ8" s="224" t="str">
        <f t="shared" si="20"/>
        <v/>
      </c>
      <c r="CA8" s="224" t="str">
        <f t="shared" si="21"/>
        <v/>
      </c>
      <c r="CB8" s="224" t="str">
        <f t="shared" si="22"/>
        <v/>
      </c>
      <c r="CC8" s="224" t="str">
        <f t="shared" si="23"/>
        <v/>
      </c>
      <c r="CD8" s="224" t="str">
        <f t="shared" si="24"/>
        <v/>
      </c>
      <c r="CE8" s="224" t="str">
        <f t="shared" si="25"/>
        <v/>
      </c>
      <c r="CF8" s="224" t="str">
        <f t="shared" si="26"/>
        <v/>
      </c>
      <c r="CG8" s="225" t="str">
        <f t="shared" si="27"/>
        <v/>
      </c>
    </row>
    <row r="9" spans="1:85" s="194" customFormat="1" ht="15.75" customHeight="1" x14ac:dyDescent="0.2">
      <c r="A9" s="151" t="s">
        <v>226</v>
      </c>
      <c r="B9" s="150" t="s">
        <v>17</v>
      </c>
      <c r="C9" s="226"/>
      <c r="D9" s="227"/>
      <c r="E9" s="228"/>
      <c r="F9" s="229" t="str">
        <f t="shared" si="0"/>
        <v/>
      </c>
      <c r="G9" s="400">
        <v>1255</v>
      </c>
      <c r="H9" s="231">
        <f>IF(ISBLANK(G9),"",VLOOKUP(G9,H_100_m,2))</f>
        <v>1</v>
      </c>
      <c r="I9" s="228"/>
      <c r="J9" s="231" t="str">
        <f t="shared" si="1"/>
        <v/>
      </c>
      <c r="K9" s="228"/>
      <c r="L9" s="231" t="str">
        <f>IF(ISBLANK(K9),"",VLOOKUP(K9,H_300_m,2))</f>
        <v/>
      </c>
      <c r="M9" s="400"/>
      <c r="N9" s="231" t="str">
        <f>IF(ISBLANK(M9),"",VLOOKUP(M9,H_400_m,2))</f>
        <v/>
      </c>
      <c r="O9" s="232"/>
      <c r="P9" s="231" t="str">
        <f>IF(ISBLANK(O9),"",VLOOKUP(O9,H_50_m_H_,2))</f>
        <v/>
      </c>
      <c r="Q9" s="228"/>
      <c r="R9" s="231" t="str">
        <f t="shared" si="2"/>
        <v/>
      </c>
      <c r="S9" s="228"/>
      <c r="T9" s="231" t="str">
        <f>IF(ISBLANK(S9),"",VLOOKUP(S9,H_110_m_H_,2))</f>
        <v/>
      </c>
      <c r="U9" s="232"/>
      <c r="V9" s="231" t="str">
        <f>IF(ISBLANK(U9),"",VLOOKUP(U9,H_320_m_H,2))</f>
        <v/>
      </c>
      <c r="W9" s="233"/>
      <c r="X9" s="231" t="str">
        <f>IF(ISBLANK(W9),"",VLOOKUP(W9,H_400_m_H,2))</f>
        <v/>
      </c>
      <c r="Y9" s="232"/>
      <c r="Z9" s="231" t="str">
        <f>IF(ISBLANK(Y9),"",VLOOKUP(Y9,H_500_m,2))</f>
        <v/>
      </c>
      <c r="AA9" s="234"/>
      <c r="AB9" s="231" t="str">
        <f t="shared" si="3"/>
        <v/>
      </c>
      <c r="AC9" s="235"/>
      <c r="AD9" s="231" t="str">
        <f>IF(ISBLANK(AC9),"",VLOOKUP(AC9,H_1000_m,2))</f>
        <v/>
      </c>
      <c r="AE9" s="399"/>
      <c r="AF9" s="231" t="str">
        <f>IF(ISBLANK(AE9),"",VLOOKUP(AE9,H_1500_m,2))</f>
        <v/>
      </c>
      <c r="AG9" s="232"/>
      <c r="AH9" s="231" t="str">
        <f>IF(ISBLANK(AG9),"",VLOOKUP(AG9,H_2000_m,2))</f>
        <v/>
      </c>
      <c r="AI9" s="234"/>
      <c r="AJ9" s="231" t="str">
        <f>IF(ISBLANK(AI9),"",VLOOKUP(AI9,H_3000_m,2))</f>
        <v/>
      </c>
      <c r="AK9" s="234"/>
      <c r="AL9" s="231" t="str">
        <f>IF(ISBLANK(AK9),"",VLOOKUP(AK9,H_5000_m,2))</f>
        <v/>
      </c>
      <c r="AM9" s="231"/>
      <c r="AN9" s="231" t="str">
        <f>IF(ISBLANK(AM9),"",VLOOKUP(AM9,H_1500_steeple,2))</f>
        <v/>
      </c>
      <c r="AO9" s="234"/>
      <c r="AP9" s="231" t="str">
        <f>IF(ISBLANK(AO9),"",VLOOKUP(AO9,H_3000_steeple,2))</f>
        <v/>
      </c>
      <c r="AQ9" s="234"/>
      <c r="AR9" s="231" t="str">
        <f>IF(ISBLANK(AQ9),"",VLOOKUP(AQ9,H_3_km_marche,2))</f>
        <v/>
      </c>
      <c r="AS9" s="235"/>
      <c r="AT9" s="231" t="str">
        <f>IF(ISBLANK(AS9),"",VLOOKUP(AS9,H_5_km_marche,2))</f>
        <v/>
      </c>
      <c r="AU9" s="236"/>
      <c r="AV9" s="231" t="str">
        <f t="shared" si="4"/>
        <v/>
      </c>
      <c r="AW9" s="236"/>
      <c r="AX9" s="231" t="str">
        <f>IF(ISBLANK(AW9),"",VLOOKUP(AW9,H_T_S_,2))</f>
        <v/>
      </c>
      <c r="AY9" s="236"/>
      <c r="AZ9" s="231" t="str">
        <f>IF(ISBLANK(AY9),"",VLOOKUP(AY9,H_HAUTEUR,2))</f>
        <v/>
      </c>
      <c r="BA9" s="236"/>
      <c r="BB9" s="231" t="str">
        <f t="shared" si="5"/>
        <v/>
      </c>
      <c r="BC9" s="236"/>
      <c r="BD9" s="231" t="str">
        <f t="shared" si="28"/>
        <v/>
      </c>
      <c r="BE9" s="236">
        <v>2644</v>
      </c>
      <c r="BF9" s="231">
        <f>IF(ISBLANK(BE9),"",VLOOKUP(BE9,H_DISQUE,2))</f>
        <v>17</v>
      </c>
      <c r="BG9" s="236"/>
      <c r="BH9" s="231" t="str">
        <f>IF(ISBLANK(BG9),"",VLOOKUP(BG9,H_JAVELOT,2))</f>
        <v/>
      </c>
      <c r="BI9" s="236"/>
      <c r="BJ9" s="231" t="str">
        <f>IF(ISBLANK(BI9),"",VLOOKUP(BI9,H_MARTEAU,2))</f>
        <v/>
      </c>
      <c r="BK9" s="237">
        <f t="shared" si="29"/>
        <v>2</v>
      </c>
      <c r="BL9" s="231">
        <f t="shared" si="8"/>
        <v>18</v>
      </c>
      <c r="BM9" s="232"/>
      <c r="BO9" s="223" t="str">
        <f t="shared" si="9"/>
        <v/>
      </c>
      <c r="BP9" s="224" t="str">
        <f t="shared" si="10"/>
        <v/>
      </c>
      <c r="BQ9" s="224" t="str">
        <f t="shared" si="11"/>
        <v/>
      </c>
      <c r="BR9" s="224" t="str">
        <f t="shared" si="12"/>
        <v/>
      </c>
      <c r="BS9" s="224" t="str">
        <f t="shared" si="13"/>
        <v/>
      </c>
      <c r="BT9" s="224" t="str">
        <f t="shared" si="14"/>
        <v/>
      </c>
      <c r="BU9" s="224" t="str">
        <f t="shared" si="15"/>
        <v/>
      </c>
      <c r="BV9" s="224" t="str">
        <f t="shared" si="16"/>
        <v/>
      </c>
      <c r="BW9" s="224">
        <f t="shared" si="17"/>
        <v>18</v>
      </c>
      <c r="BX9" s="224" t="str">
        <f t="shared" si="18"/>
        <v/>
      </c>
      <c r="BY9" s="224" t="str">
        <f t="shared" si="19"/>
        <v/>
      </c>
      <c r="BZ9" s="224" t="str">
        <f t="shared" si="20"/>
        <v/>
      </c>
      <c r="CA9" s="224" t="str">
        <f t="shared" si="21"/>
        <v/>
      </c>
      <c r="CB9" s="224" t="str">
        <f t="shared" si="22"/>
        <v/>
      </c>
      <c r="CC9" s="224" t="str">
        <f t="shared" si="23"/>
        <v/>
      </c>
      <c r="CD9" s="224" t="str">
        <f t="shared" si="24"/>
        <v/>
      </c>
      <c r="CE9" s="224" t="str">
        <f t="shared" si="25"/>
        <v/>
      </c>
      <c r="CF9" s="224" t="str">
        <f t="shared" si="26"/>
        <v/>
      </c>
      <c r="CG9" s="225" t="str">
        <f t="shared" si="27"/>
        <v/>
      </c>
    </row>
    <row r="10" spans="1:85" s="194" customFormat="1" ht="15.75" customHeight="1" x14ac:dyDescent="0.2">
      <c r="A10" s="151" t="s">
        <v>139</v>
      </c>
      <c r="B10" s="150" t="s">
        <v>19</v>
      </c>
      <c r="C10" s="226"/>
      <c r="D10" s="227"/>
      <c r="E10" s="228"/>
      <c r="F10" s="229" t="str">
        <f t="shared" si="0"/>
        <v/>
      </c>
      <c r="G10" s="400">
        <v>1176</v>
      </c>
      <c r="H10" s="231"/>
      <c r="I10" s="228"/>
      <c r="J10" s="231" t="str">
        <f t="shared" si="1"/>
        <v/>
      </c>
      <c r="K10" s="228"/>
      <c r="L10" s="231"/>
      <c r="M10" s="400">
        <v>5335</v>
      </c>
      <c r="N10" s="231"/>
      <c r="O10" s="232"/>
      <c r="P10" s="231"/>
      <c r="Q10" s="228"/>
      <c r="R10" s="231" t="str">
        <f t="shared" si="2"/>
        <v/>
      </c>
      <c r="S10" s="228"/>
      <c r="T10" s="231"/>
      <c r="U10" s="232"/>
      <c r="V10" s="231"/>
      <c r="W10" s="233"/>
      <c r="X10" s="231"/>
      <c r="Y10" s="232"/>
      <c r="Z10" s="231"/>
      <c r="AA10" s="234"/>
      <c r="AB10" s="231" t="str">
        <f t="shared" si="3"/>
        <v/>
      </c>
      <c r="AC10" s="235"/>
      <c r="AD10" s="231"/>
      <c r="AE10" s="399"/>
      <c r="AF10" s="231"/>
      <c r="AG10" s="232"/>
      <c r="AH10" s="231"/>
      <c r="AI10" s="234"/>
      <c r="AJ10" s="231"/>
      <c r="AK10" s="234"/>
      <c r="AL10" s="231"/>
      <c r="AM10" s="231"/>
      <c r="AN10" s="231"/>
      <c r="AO10" s="234"/>
      <c r="AP10" s="231"/>
      <c r="AQ10" s="234"/>
      <c r="AR10" s="231"/>
      <c r="AS10" s="235"/>
      <c r="AT10" s="231"/>
      <c r="AU10" s="236"/>
      <c r="AV10" s="231" t="str">
        <f t="shared" si="4"/>
        <v/>
      </c>
      <c r="AW10" s="236"/>
      <c r="AX10" s="231"/>
      <c r="AY10" s="236"/>
      <c r="AZ10" s="231"/>
      <c r="BA10" s="236"/>
      <c r="BB10" s="231" t="str">
        <f t="shared" si="5"/>
        <v/>
      </c>
      <c r="BC10" s="236"/>
      <c r="BD10" s="231" t="str">
        <f t="shared" si="28"/>
        <v/>
      </c>
      <c r="BE10" s="236"/>
      <c r="BF10" s="231"/>
      <c r="BG10" s="236"/>
      <c r="BH10" s="231"/>
      <c r="BI10" s="236"/>
      <c r="BJ10" s="231"/>
      <c r="BK10" s="237">
        <f t="shared" si="29"/>
        <v>2</v>
      </c>
      <c r="BL10" s="231">
        <f t="shared" si="8"/>
        <v>0</v>
      </c>
      <c r="BM10" s="232"/>
      <c r="BO10" s="223" t="str">
        <f t="shared" si="9"/>
        <v/>
      </c>
      <c r="BP10" s="224"/>
      <c r="BQ10" s="224" t="str">
        <f t="shared" si="11"/>
        <v/>
      </c>
      <c r="BR10" s="224" t="str">
        <f t="shared" si="12"/>
        <v/>
      </c>
      <c r="BS10" s="224" t="str">
        <f t="shared" si="13"/>
        <v/>
      </c>
      <c r="BT10" s="224" t="str">
        <f t="shared" si="14"/>
        <v/>
      </c>
      <c r="BU10" s="224" t="str">
        <f t="shared" si="15"/>
        <v/>
      </c>
      <c r="BV10" s="224" t="str">
        <f t="shared" si="16"/>
        <v/>
      </c>
      <c r="BW10" s="224" t="str">
        <f t="shared" si="17"/>
        <v/>
      </c>
      <c r="BX10" s="224" t="str">
        <f t="shared" si="18"/>
        <v/>
      </c>
      <c r="BY10" s="224">
        <f t="shared" si="19"/>
        <v>0</v>
      </c>
      <c r="BZ10" s="224" t="str">
        <f t="shared" si="20"/>
        <v/>
      </c>
      <c r="CA10" s="224" t="str">
        <f t="shared" si="21"/>
        <v/>
      </c>
      <c r="CB10" s="224" t="str">
        <f t="shared" si="22"/>
        <v/>
      </c>
      <c r="CC10" s="224" t="str">
        <f t="shared" si="23"/>
        <v/>
      </c>
      <c r="CD10" s="224" t="str">
        <f t="shared" si="24"/>
        <v/>
      </c>
      <c r="CE10" s="224"/>
      <c r="CF10" s="224" t="str">
        <f t="shared" si="26"/>
        <v/>
      </c>
      <c r="CG10" s="225" t="str">
        <f t="shared" si="27"/>
        <v/>
      </c>
    </row>
    <row r="11" spans="1:85" s="194" customFormat="1" ht="15.75" customHeight="1" x14ac:dyDescent="0.2">
      <c r="A11" s="151" t="s">
        <v>140</v>
      </c>
      <c r="B11" s="150" t="s">
        <v>11</v>
      </c>
      <c r="C11" s="226"/>
      <c r="D11" s="227"/>
      <c r="E11" s="228"/>
      <c r="F11" s="229" t="str">
        <f t="shared" si="0"/>
        <v/>
      </c>
      <c r="G11" s="400">
        <v>1159</v>
      </c>
      <c r="H11" s="231">
        <f t="shared" ref="H11" si="30">IF(ISBLANK(G11),"",VLOOKUP(G11,H_100_m,2))</f>
        <v>1</v>
      </c>
      <c r="I11" s="228"/>
      <c r="J11" s="231" t="str">
        <f t="shared" si="1"/>
        <v/>
      </c>
      <c r="K11" s="228"/>
      <c r="L11" s="231" t="str">
        <f t="shared" ref="L11" si="31">IF(ISBLANK(K11),"",VLOOKUP(K11,H_300_m,2))</f>
        <v/>
      </c>
      <c r="M11" s="463" t="s">
        <v>255</v>
      </c>
      <c r="N11" s="231" t="str">
        <f t="shared" ref="N11" si="32">IF(ISBLANK(M11),"",VLOOKUP(M11,H_400_m,2))</f>
        <v>PTS</v>
      </c>
      <c r="O11" s="232"/>
      <c r="P11" s="231" t="str">
        <f t="shared" ref="P11" si="33">IF(ISBLANK(O11),"",VLOOKUP(O11,H_50_m_H_,2))</f>
        <v/>
      </c>
      <c r="Q11" s="228"/>
      <c r="R11" s="231" t="str">
        <f t="shared" si="2"/>
        <v/>
      </c>
      <c r="S11" s="228"/>
      <c r="T11" s="231" t="str">
        <f t="shared" ref="T11" si="34">IF(ISBLANK(S11),"",VLOOKUP(S11,H_110_m_H_,2))</f>
        <v/>
      </c>
      <c r="U11" s="232"/>
      <c r="V11" s="231" t="str">
        <f t="shared" ref="V11" si="35">IF(ISBLANK(U11),"",VLOOKUP(U11,H_320_m_H,2))</f>
        <v/>
      </c>
      <c r="W11" s="233"/>
      <c r="X11" s="231" t="str">
        <f t="shared" ref="X11" si="36">IF(ISBLANK(W11),"",VLOOKUP(W11,H_400_m_H,2))</f>
        <v/>
      </c>
      <c r="Y11" s="232"/>
      <c r="Z11" s="231" t="str">
        <f t="shared" ref="Z11" si="37">IF(ISBLANK(Y11),"",VLOOKUP(Y11,H_500_m,2))</f>
        <v/>
      </c>
      <c r="AA11" s="234"/>
      <c r="AB11" s="231" t="str">
        <f t="shared" si="3"/>
        <v/>
      </c>
      <c r="AC11" s="235"/>
      <c r="AD11" s="231" t="str">
        <f t="shared" ref="AD11" si="38">IF(ISBLANK(AC11),"",VLOOKUP(AC11,H_1000_m,2))</f>
        <v/>
      </c>
      <c r="AE11" s="399"/>
      <c r="AF11" s="231" t="str">
        <f t="shared" ref="AF11" si="39">IF(ISBLANK(AE11),"",VLOOKUP(AE11,H_1500_m,2))</f>
        <v/>
      </c>
      <c r="AG11" s="232"/>
      <c r="AH11" s="231" t="str">
        <f t="shared" ref="AH11" si="40">IF(ISBLANK(AG11),"",VLOOKUP(AG11,H_2000_m,2))</f>
        <v/>
      </c>
      <c r="AI11" s="234"/>
      <c r="AJ11" s="231" t="str">
        <f t="shared" ref="AJ11" si="41">IF(ISBLANK(AI11),"",VLOOKUP(AI11,H_3000_m,2))</f>
        <v/>
      </c>
      <c r="AK11" s="234"/>
      <c r="AL11" s="231" t="str">
        <f t="shared" ref="AL11" si="42">IF(ISBLANK(AK11),"",VLOOKUP(AK11,H_5000_m,2))</f>
        <v/>
      </c>
      <c r="AM11" s="231"/>
      <c r="AN11" s="231" t="str">
        <f t="shared" ref="AN11" si="43">IF(ISBLANK(AM11),"",VLOOKUP(AM11,H_1500_steeple,2))</f>
        <v/>
      </c>
      <c r="AO11" s="234"/>
      <c r="AP11" s="231" t="str">
        <f t="shared" ref="AP11" si="44">IF(ISBLANK(AO11),"",VLOOKUP(AO11,H_3000_steeple,2))</f>
        <v/>
      </c>
      <c r="AQ11" s="234"/>
      <c r="AR11" s="231" t="str">
        <f t="shared" ref="AR11" si="45">IF(ISBLANK(AQ11),"",VLOOKUP(AQ11,H_3_km_marche,2))</f>
        <v/>
      </c>
      <c r="AS11" s="235"/>
      <c r="AT11" s="231" t="str">
        <f t="shared" ref="AT11" si="46">IF(ISBLANK(AS11),"",VLOOKUP(AS11,H_5_km_marche,2))</f>
        <v/>
      </c>
      <c r="AU11" s="236"/>
      <c r="AV11" s="231" t="str">
        <f t="shared" si="4"/>
        <v/>
      </c>
      <c r="AW11" s="236"/>
      <c r="AX11" s="231" t="str">
        <f t="shared" ref="AX11" si="47">IF(ISBLANK(AW11),"",VLOOKUP(AW11,H_T_S_,2))</f>
        <v/>
      </c>
      <c r="AY11" s="236"/>
      <c r="AZ11" s="231" t="str">
        <f t="shared" ref="AZ11" si="48">IF(ISBLANK(AY11),"",VLOOKUP(AY11,H_HAUTEUR,2))</f>
        <v/>
      </c>
      <c r="BA11" s="236"/>
      <c r="BB11" s="231" t="str">
        <f t="shared" si="5"/>
        <v/>
      </c>
      <c r="BC11" s="236"/>
      <c r="BD11" s="231" t="str">
        <f t="shared" si="28"/>
        <v/>
      </c>
      <c r="BE11" s="236"/>
      <c r="BF11" s="231" t="str">
        <f t="shared" ref="BF11" si="49">IF(ISBLANK(BE11),"",VLOOKUP(BE11,H_DISQUE,2))</f>
        <v/>
      </c>
      <c r="BG11" s="236"/>
      <c r="BH11" s="231" t="str">
        <f t="shared" ref="BH11" si="50">IF(ISBLANK(BG11),"",VLOOKUP(BG11,H_JAVELOT,2))</f>
        <v/>
      </c>
      <c r="BI11" s="236"/>
      <c r="BJ11" s="231" t="str">
        <f t="shared" ref="BJ11" si="51">IF(ISBLANK(BI11),"",VLOOKUP(BI11,H_MARTEAU,2))</f>
        <v/>
      </c>
      <c r="BK11" s="237">
        <f t="shared" si="29"/>
        <v>2</v>
      </c>
      <c r="BL11" s="231">
        <f t="shared" si="8"/>
        <v>1</v>
      </c>
      <c r="BM11" s="232"/>
      <c r="BO11" s="223" t="str">
        <f t="shared" si="9"/>
        <v/>
      </c>
      <c r="BP11" s="224"/>
      <c r="BQ11" s="224">
        <f t="shared" si="11"/>
        <v>1</v>
      </c>
      <c r="BR11" s="224" t="str">
        <f t="shared" si="12"/>
        <v/>
      </c>
      <c r="BS11" s="224" t="str">
        <f t="shared" si="13"/>
        <v/>
      </c>
      <c r="BT11" s="224" t="str">
        <f t="shared" si="14"/>
        <v/>
      </c>
      <c r="BU11" s="224" t="str">
        <f t="shared" si="15"/>
        <v/>
      </c>
      <c r="BV11" s="224" t="str">
        <f t="shared" si="16"/>
        <v/>
      </c>
      <c r="BW11" s="224" t="str">
        <f t="shared" si="17"/>
        <v/>
      </c>
      <c r="BX11" s="224" t="str">
        <f t="shared" si="18"/>
        <v/>
      </c>
      <c r="BY11" s="224" t="str">
        <f t="shared" si="19"/>
        <v/>
      </c>
      <c r="BZ11" s="224" t="str">
        <f t="shared" si="20"/>
        <v/>
      </c>
      <c r="CA11" s="224" t="str">
        <f t="shared" si="21"/>
        <v/>
      </c>
      <c r="CB11" s="224" t="str">
        <f t="shared" si="22"/>
        <v/>
      </c>
      <c r="CC11" s="224" t="str">
        <f t="shared" si="23"/>
        <v/>
      </c>
      <c r="CD11" s="224" t="str">
        <f t="shared" si="24"/>
        <v/>
      </c>
      <c r="CE11" s="224"/>
      <c r="CF11" s="224" t="str">
        <f t="shared" si="26"/>
        <v/>
      </c>
      <c r="CG11" s="225" t="str">
        <f t="shared" si="27"/>
        <v/>
      </c>
    </row>
    <row r="12" spans="1:85" s="98" customFormat="1" x14ac:dyDescent="0.25">
      <c r="A12" s="155" t="s">
        <v>221</v>
      </c>
      <c r="B12" s="156"/>
      <c r="C12" s="157"/>
      <c r="D12" s="156"/>
      <c r="E12" s="158"/>
      <c r="F12" s="156"/>
      <c r="G12" s="157"/>
      <c r="H12" s="156"/>
      <c r="I12" s="157"/>
      <c r="J12" s="156"/>
      <c r="K12" s="156"/>
      <c r="L12" s="156"/>
      <c r="M12" s="158"/>
      <c r="N12" s="156"/>
      <c r="O12" s="159"/>
      <c r="P12" s="156"/>
      <c r="Q12" s="160"/>
      <c r="R12" s="156"/>
      <c r="S12" s="161"/>
      <c r="T12" s="156"/>
      <c r="U12" s="161"/>
      <c r="V12" s="156"/>
      <c r="W12" s="156"/>
      <c r="X12" s="156"/>
      <c r="Y12" s="162"/>
      <c r="Z12" s="156"/>
      <c r="AA12" s="156"/>
      <c r="AB12" s="156"/>
      <c r="AC12" s="161"/>
      <c r="AD12" s="156"/>
      <c r="AE12" s="163"/>
      <c r="AF12" s="156"/>
      <c r="AG12" s="163"/>
      <c r="AH12" s="156"/>
      <c r="AI12" s="163"/>
      <c r="AJ12" s="156"/>
      <c r="AK12" s="163"/>
      <c r="AL12" s="156"/>
      <c r="AM12" s="163"/>
      <c r="AN12" s="156"/>
      <c r="AO12" s="163"/>
      <c r="AP12" s="156"/>
      <c r="AQ12" s="163"/>
      <c r="AR12" s="156"/>
      <c r="AS12" s="163"/>
      <c r="AT12" s="156"/>
      <c r="AU12" s="164"/>
      <c r="AV12" s="156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94"/>
      <c r="BO12" s="160"/>
      <c r="BP12" s="160"/>
      <c r="BQ12" s="160"/>
    </row>
    <row r="13" spans="1:85" s="103" customFormat="1" ht="12.75" x14ac:dyDescent="0.2">
      <c r="A13" s="151" t="s">
        <v>226</v>
      </c>
      <c r="B13" s="150" t="s">
        <v>17</v>
      </c>
      <c r="C13" s="226"/>
      <c r="D13" s="227"/>
      <c r="E13" s="228"/>
      <c r="F13" s="229" t="str">
        <f t="shared" ref="F13:F15" si="52">IF(ISBLANK(E13),"",VLOOKUP(E13,H_60_m,2))</f>
        <v/>
      </c>
      <c r="G13" s="400">
        <v>1302</v>
      </c>
      <c r="H13" s="407">
        <f t="shared" ref="H13:H14" si="53">IF(ISBLANK(G13),"",VLOOKUP(G13,MF_150_m,2))</f>
        <v>1</v>
      </c>
      <c r="I13" s="406"/>
      <c r="J13" s="407"/>
      <c r="K13" s="407"/>
      <c r="L13" s="407" t="str">
        <f t="shared" ref="L13:L14" si="54">IF(ISBLANK(K13),"",VLOOKUP(K13,MF_50_m_H_,2))</f>
        <v/>
      </c>
      <c r="M13" s="409"/>
      <c r="N13" s="407" t="str">
        <f t="shared" ref="N13:N14" si="55">IF(ISBLANK(M13),"",VLOOKUP(M13,MF_60_m_H_,2))</f>
        <v/>
      </c>
      <c r="O13" s="410"/>
      <c r="P13" s="407"/>
      <c r="Q13" s="411"/>
      <c r="R13" s="407"/>
      <c r="S13" s="412"/>
      <c r="T13" s="407" t="str">
        <f t="shared" ref="T13:T14" si="56">IF(ISBLANK(S13),"",VLOOKUP(S13,MF_1000_m,2))</f>
        <v/>
      </c>
      <c r="U13" s="413"/>
      <c r="V13" s="407"/>
      <c r="W13" s="407"/>
      <c r="X13" s="407"/>
      <c r="Y13" s="414"/>
      <c r="Z13" s="407"/>
      <c r="AA13" s="407"/>
      <c r="AB13" s="407"/>
      <c r="AC13" s="413"/>
      <c r="AD13" s="407"/>
      <c r="AE13" s="415"/>
      <c r="AF13" s="407" t="str">
        <f t="shared" ref="AF13" si="57">IF(ISBLANK(AE13),"",VLOOKUP(AE13,MF_LONGUEUR,2))</f>
        <v/>
      </c>
      <c r="AG13" s="415"/>
      <c r="AH13" s="407"/>
      <c r="AI13" s="415"/>
      <c r="AJ13" s="407"/>
      <c r="AK13" s="415"/>
      <c r="AL13" s="407" t="str">
        <f t="shared" ref="AL13" si="58">IF(ISBLANK(AK13),"",VLOOKUP(AK13,MF_PERCHE,2))</f>
        <v/>
      </c>
      <c r="AM13" s="415"/>
      <c r="AN13" s="407" t="str">
        <f t="shared" ref="AN13" si="59">IF(ISBLANK(AM13),"",VLOOKUP(AM13,MF_POIDS,2))</f>
        <v/>
      </c>
      <c r="AO13" s="415"/>
      <c r="AP13" s="407" t="str">
        <f t="shared" ref="AP13" si="60">IF(ISBLANK(AO13),"",VLOOKUP(AO13,MF_DISQUE,2))</f>
        <v/>
      </c>
      <c r="AQ13" s="415"/>
      <c r="AR13" s="407" t="str">
        <f t="shared" ref="AR13:AR14" si="61">IF(ISBLANK(AQ13),"",VLOOKUP(AQ13,MF_JAVELOT,2))</f>
        <v/>
      </c>
      <c r="AS13" s="415"/>
      <c r="AT13" s="407"/>
      <c r="AU13" s="416"/>
      <c r="AV13" s="401">
        <f t="shared" ref="AV13:AV14" si="62">SUM(AT13,AR13,AP13,AN13,AL13,AJ13,AH13,AF13,AD13,AB13,Z13,X13,V13,T13,R13,P13,N13,L13,J13,H13,F13,D13)</f>
        <v>1</v>
      </c>
      <c r="AW13" s="139"/>
      <c r="AY13" s="140" t="str">
        <f t="shared" ref="AY13" si="63">IF(B13&lt;&gt;($AY$2),"",AV13)</f>
        <v/>
      </c>
      <c r="AZ13" s="131" t="str">
        <f t="shared" ref="AZ13:AZ14" si="64">IF(B13&lt;&gt;($AZ$2),"",AV13)</f>
        <v/>
      </c>
      <c r="BA13" s="131" t="str">
        <f t="shared" ref="BA13:BA14" si="65">IF(B13&lt;&gt;($BA$2),"",AV13)</f>
        <v/>
      </c>
      <c r="BB13" s="131" t="str">
        <f t="shared" ref="BB13:BB14" si="66">IF(B13&lt;&gt;($BB$2),"",AV13)</f>
        <v/>
      </c>
      <c r="BC13" s="131" t="str">
        <f t="shared" ref="BC13" si="67">IF(B13&lt;&gt;($BC$2),"",AV13)</f>
        <v/>
      </c>
      <c r="BD13" s="131" t="str">
        <f t="shared" ref="BD13:BD14" si="68">IF(B13&lt;&gt;($BD$2),"",AV13)</f>
        <v/>
      </c>
      <c r="BE13" s="131" t="str">
        <f t="shared" ref="BE13:BE14" si="69">IF(B13&lt;&gt;($BE$2),"",AV13)</f>
        <v/>
      </c>
      <c r="BF13" s="131" t="str">
        <f t="shared" ref="BF13:BF14" si="70">IF(B13&lt;&gt;($BF$2),"",AV13)</f>
        <v/>
      </c>
      <c r="BG13" s="131" t="str">
        <f t="shared" ref="BG13:BG14" si="71">IF(B13&lt;&gt;($BG$2),"",AV13)</f>
        <v/>
      </c>
      <c r="BH13" s="131" t="str">
        <f t="shared" ref="BH13:BH14" si="72">IF(B13&lt;&gt;($BH$2),"",AV13)</f>
        <v/>
      </c>
      <c r="BI13" s="131" t="str">
        <f t="shared" ref="BI13:BI14" si="73">IF(B13&lt;&gt;($BI$2),"",AV13)</f>
        <v/>
      </c>
      <c r="BJ13" s="131" t="str">
        <f t="shared" ref="BJ13:BJ14" si="74">IF(B13&lt;&gt;($BJ$2),"",AV13)</f>
        <v/>
      </c>
      <c r="BK13" s="131" t="str">
        <f t="shared" ref="BK13:BK14" si="75">IF(B13&lt;&gt;($BK$2),"",AV13)</f>
        <v/>
      </c>
      <c r="BL13" s="131" t="str">
        <f t="shared" ref="BL13:BL14" si="76">IF(B13&lt;&gt;($BL$2),"",AV13)</f>
        <v/>
      </c>
      <c r="BM13" s="131" t="str">
        <f t="shared" ref="BM13:BM14" si="77">IF(B13&lt;&gt;($BM$2),"",AV13)</f>
        <v/>
      </c>
      <c r="BN13" s="194"/>
      <c r="BO13" s="131" t="str">
        <f t="shared" ref="BO13" si="78">IF(B13&lt;&gt;($BO$2),"",AV13)</f>
        <v/>
      </c>
      <c r="BP13" s="131" t="str">
        <f t="shared" ref="BP13:BP14" si="79">IF(B13&lt;&gt;($BP$2),"",AV13)</f>
        <v/>
      </c>
      <c r="BQ13" s="141" t="str">
        <f t="shared" ref="BQ13" si="80">IF(B13&lt;&gt;($BQ$2),"",AV13)</f>
        <v/>
      </c>
    </row>
    <row r="14" spans="1:85" s="103" customFormat="1" ht="12.75" x14ac:dyDescent="0.2">
      <c r="A14" s="151" t="s">
        <v>227</v>
      </c>
      <c r="B14" s="150" t="s">
        <v>20</v>
      </c>
      <c r="C14" s="226"/>
      <c r="D14" s="227"/>
      <c r="E14" s="228"/>
      <c r="F14" s="229" t="str">
        <f t="shared" si="52"/>
        <v/>
      </c>
      <c r="G14" s="400">
        <v>1178</v>
      </c>
      <c r="H14" s="129">
        <f t="shared" si="53"/>
        <v>1</v>
      </c>
      <c r="I14" s="128"/>
      <c r="J14" s="129"/>
      <c r="K14" s="129"/>
      <c r="L14" s="129" t="str">
        <f t="shared" si="54"/>
        <v/>
      </c>
      <c r="M14" s="130"/>
      <c r="N14" s="129" t="str">
        <f t="shared" si="55"/>
        <v/>
      </c>
      <c r="O14" s="133"/>
      <c r="P14" s="129"/>
      <c r="Q14" s="134"/>
      <c r="R14" s="129"/>
      <c r="S14" s="403"/>
      <c r="T14" s="129" t="str">
        <f t="shared" si="56"/>
        <v/>
      </c>
      <c r="U14" s="135"/>
      <c r="V14" s="129"/>
      <c r="W14" s="129"/>
      <c r="X14" s="129"/>
      <c r="Y14" s="136"/>
      <c r="Z14" s="129"/>
      <c r="AA14" s="129"/>
      <c r="AB14" s="129"/>
      <c r="AC14" s="135"/>
      <c r="AD14" s="129"/>
      <c r="AE14" s="137"/>
      <c r="AF14" s="129"/>
      <c r="AG14" s="137"/>
      <c r="AH14" s="129"/>
      <c r="AI14" s="137"/>
      <c r="AJ14" s="129"/>
      <c r="AK14" s="137"/>
      <c r="AL14" s="129"/>
      <c r="AM14" s="137"/>
      <c r="AN14" s="129"/>
      <c r="AO14" s="137"/>
      <c r="AP14" s="129"/>
      <c r="AQ14" s="137"/>
      <c r="AR14" s="129" t="str">
        <f t="shared" si="61"/>
        <v/>
      </c>
      <c r="AS14" s="137"/>
      <c r="AT14" s="129"/>
      <c r="AU14" s="138"/>
      <c r="AV14" s="129">
        <f t="shared" si="62"/>
        <v>1</v>
      </c>
      <c r="AW14" s="139"/>
      <c r="AY14" s="140"/>
      <c r="AZ14" s="131" t="str">
        <f t="shared" si="64"/>
        <v/>
      </c>
      <c r="BA14" s="131" t="str">
        <f t="shared" si="65"/>
        <v/>
      </c>
      <c r="BB14" s="131" t="str">
        <f t="shared" si="66"/>
        <v/>
      </c>
      <c r="BC14" s="131"/>
      <c r="BD14" s="131" t="str">
        <f t="shared" si="68"/>
        <v/>
      </c>
      <c r="BE14" s="131" t="str">
        <f t="shared" si="69"/>
        <v/>
      </c>
      <c r="BF14" s="131" t="str">
        <f t="shared" si="70"/>
        <v/>
      </c>
      <c r="BG14" s="131" t="str">
        <f t="shared" si="71"/>
        <v/>
      </c>
      <c r="BH14" s="131" t="str">
        <f t="shared" si="72"/>
        <v/>
      </c>
      <c r="BI14" s="131" t="str">
        <f t="shared" si="73"/>
        <v/>
      </c>
      <c r="BJ14" s="131" t="str">
        <f t="shared" si="74"/>
        <v/>
      </c>
      <c r="BK14" s="131" t="str">
        <f t="shared" si="75"/>
        <v/>
      </c>
      <c r="BL14" s="131" t="str">
        <f t="shared" si="76"/>
        <v/>
      </c>
      <c r="BM14" s="131" t="str">
        <f t="shared" si="77"/>
        <v/>
      </c>
      <c r="BN14" s="194"/>
      <c r="BO14" s="131"/>
      <c r="BP14" s="131" t="str">
        <f t="shared" si="79"/>
        <v/>
      </c>
      <c r="BQ14" s="141"/>
    </row>
    <row r="15" spans="1:85" s="194" customFormat="1" ht="15.75" customHeight="1" x14ac:dyDescent="0.2">
      <c r="A15" s="151" t="s">
        <v>139</v>
      </c>
      <c r="B15" s="150" t="s">
        <v>19</v>
      </c>
      <c r="C15" s="226"/>
      <c r="D15" s="227"/>
      <c r="E15" s="228"/>
      <c r="F15" s="229" t="str">
        <f t="shared" si="52"/>
        <v/>
      </c>
      <c r="G15" s="400">
        <v>1694</v>
      </c>
      <c r="H15" s="229">
        <f>IF(ISBLANK(G15),"",VLOOKUP(G15,H_100_m,2))</f>
        <v>1</v>
      </c>
      <c r="I15" s="228"/>
      <c r="J15" s="231" t="str">
        <f t="shared" si="1"/>
        <v/>
      </c>
      <c r="K15" s="228"/>
      <c r="L15" s="231" t="str">
        <f>IF(ISBLANK(K15),"",VLOOKUP(K15,H_300_m,2))</f>
        <v/>
      </c>
      <c r="M15" s="228"/>
      <c r="N15" s="231" t="str">
        <f>IF(ISBLANK(M15),"",VLOOKUP(M15,H_400_m,2))</f>
        <v/>
      </c>
      <c r="O15" s="232"/>
      <c r="P15" s="229" t="str">
        <f>IF(ISBLANK(O15),"",VLOOKUP(O15,H_50_m_H_,2))</f>
        <v/>
      </c>
      <c r="Q15" s="228"/>
      <c r="R15" s="231" t="str">
        <f t="shared" si="2"/>
        <v/>
      </c>
      <c r="S15" s="228"/>
      <c r="T15" s="229" t="str">
        <f>IF(ISBLANK(S15),"",VLOOKUP(S15,H_110_m_H_,2))</f>
        <v/>
      </c>
      <c r="U15" s="232"/>
      <c r="V15" s="229" t="str">
        <f>IF(ISBLANK(U15),"",VLOOKUP(U15,H_320_m_H,2))</f>
        <v/>
      </c>
      <c r="W15" s="233"/>
      <c r="X15" s="229" t="str">
        <f>IF(ISBLANK(W15),"",VLOOKUP(W15,H_400_m_H,2))</f>
        <v/>
      </c>
      <c r="Y15" s="232"/>
      <c r="Z15" s="231" t="str">
        <f>IF(ISBLANK(Y15),"",VLOOKUP(Y15,H_500_m,2))</f>
        <v/>
      </c>
      <c r="AA15" s="234"/>
      <c r="AB15" s="231" t="str">
        <f t="shared" si="3"/>
        <v/>
      </c>
      <c r="AC15" s="235"/>
      <c r="AD15" s="231" t="str">
        <f>IF(ISBLANK(AC15),"",VLOOKUP(AC15,H_1000_m,2))</f>
        <v/>
      </c>
      <c r="AE15" s="234"/>
      <c r="AF15" s="231" t="str">
        <f>IF(ISBLANK(AE15),"",VLOOKUP(AE15,H_1500_m,2))</f>
        <v/>
      </c>
      <c r="AG15" s="232"/>
      <c r="AH15" s="231" t="str">
        <f>IF(ISBLANK(AG15),"",VLOOKUP(AG15,H_2000_m,2))</f>
        <v/>
      </c>
      <c r="AI15" s="234"/>
      <c r="AJ15" s="231" t="str">
        <f>IF(ISBLANK(AI15),"",VLOOKUP(AI15,H_3000_m,2))</f>
        <v/>
      </c>
      <c r="AK15" s="234"/>
      <c r="AL15" s="231" t="str">
        <f>IF(ISBLANK(AK15),"",VLOOKUP(AK15,H_5000_m,2))</f>
        <v/>
      </c>
      <c r="AM15" s="231"/>
      <c r="AN15" s="231" t="str">
        <f>IF(ISBLANK(AM15),"",VLOOKUP(AM15,H_1500_steeple,2))</f>
        <v/>
      </c>
      <c r="AO15" s="234"/>
      <c r="AP15" s="231" t="str">
        <f>IF(ISBLANK(AO15),"",VLOOKUP(AO15,H_3000_steeple,2))</f>
        <v/>
      </c>
      <c r="AQ15" s="234"/>
      <c r="AR15" s="231" t="str">
        <f>IF(ISBLANK(AQ15),"",VLOOKUP(AQ15,H_3_km_marche,2))</f>
        <v/>
      </c>
      <c r="AS15" s="235"/>
      <c r="AT15" s="231" t="str">
        <f>IF(ISBLANK(AS15),"",VLOOKUP(AS15,H_5_km_marche,2))</f>
        <v/>
      </c>
      <c r="AU15" s="236"/>
      <c r="AV15" s="231" t="str">
        <f t="shared" si="4"/>
        <v/>
      </c>
      <c r="AW15" s="236"/>
      <c r="AX15" s="231" t="str">
        <f>IF(ISBLANK(AW15),"",VLOOKUP(AW15,H_T_S_,2))</f>
        <v/>
      </c>
      <c r="AY15" s="236"/>
      <c r="AZ15" s="231" t="str">
        <f>IF(ISBLANK(AY15),"",VLOOKUP(AY15,H_HAUTEUR,2))</f>
        <v/>
      </c>
      <c r="BA15" s="236"/>
      <c r="BB15" s="231" t="str">
        <f t="shared" si="5"/>
        <v/>
      </c>
      <c r="BC15" s="236"/>
      <c r="BD15" s="231" t="str">
        <f t="shared" si="28"/>
        <v/>
      </c>
      <c r="BE15" s="236"/>
      <c r="BF15" s="231" t="str">
        <f>IF(ISBLANK(BE15),"",VLOOKUP(BE15,H_DISQUE,2))</f>
        <v/>
      </c>
      <c r="BG15" s="236"/>
      <c r="BH15" s="231" t="str">
        <f>IF(ISBLANK(BG15),"",VLOOKUP(BG15,H_JAVELOT,2))</f>
        <v/>
      </c>
      <c r="BI15" s="236"/>
      <c r="BJ15" s="231" t="str">
        <f>IF(ISBLANK(BI15),"",VLOOKUP(BI15,H_MARTEAU,2))</f>
        <v/>
      </c>
      <c r="BK15" s="237">
        <f t="shared" si="29"/>
        <v>1</v>
      </c>
      <c r="BL15" s="231">
        <f t="shared" si="8"/>
        <v>1</v>
      </c>
      <c r="BM15" s="232"/>
      <c r="BO15" s="223" t="str">
        <f t="shared" si="9"/>
        <v/>
      </c>
      <c r="BP15" s="224" t="str">
        <f t="shared" ref="BP15" si="81">IF(B15&lt;&gt;($BP$2),"",BL15)</f>
        <v/>
      </c>
      <c r="BQ15" s="224" t="str">
        <f t="shared" si="11"/>
        <v/>
      </c>
      <c r="BR15" s="224" t="str">
        <f t="shared" si="12"/>
        <v/>
      </c>
      <c r="BS15" s="224" t="str">
        <f t="shared" si="13"/>
        <v/>
      </c>
      <c r="BT15" s="224" t="str">
        <f t="shared" si="14"/>
        <v/>
      </c>
      <c r="BU15" s="224" t="str">
        <f t="shared" si="15"/>
        <v/>
      </c>
      <c r="BV15" s="224" t="str">
        <f t="shared" si="16"/>
        <v/>
      </c>
      <c r="BW15" s="224" t="str">
        <f t="shared" si="17"/>
        <v/>
      </c>
      <c r="BX15" s="224" t="str">
        <f t="shared" si="18"/>
        <v/>
      </c>
      <c r="BY15" s="224">
        <f t="shared" si="19"/>
        <v>1</v>
      </c>
      <c r="BZ15" s="224" t="str">
        <f t="shared" si="20"/>
        <v/>
      </c>
      <c r="CA15" s="224" t="str">
        <f t="shared" si="21"/>
        <v/>
      </c>
      <c r="CB15" s="224" t="str">
        <f t="shared" si="22"/>
        <v/>
      </c>
      <c r="CC15" s="224" t="str">
        <f t="shared" si="23"/>
        <v/>
      </c>
      <c r="CD15" s="224" t="str">
        <f t="shared" si="24"/>
        <v/>
      </c>
      <c r="CE15" s="224" t="str">
        <f t="shared" ref="CE15" si="82">IF(B15&lt;&gt;($CE$2),"",BL15)</f>
        <v/>
      </c>
      <c r="CF15" s="224" t="str">
        <f t="shared" si="26"/>
        <v/>
      </c>
      <c r="CG15" s="225" t="str">
        <f t="shared" si="27"/>
        <v/>
      </c>
    </row>
    <row r="16" spans="1:85" ht="16.5" thickBot="1" x14ac:dyDescent="0.3">
      <c r="BN16" s="187"/>
      <c r="BO16" s="187"/>
      <c r="BP16" s="187"/>
      <c r="BQ16" s="187"/>
      <c r="BR16" s="187"/>
      <c r="BS16" s="187"/>
      <c r="BT16" s="187"/>
      <c r="BU16" s="187"/>
      <c r="BV16" s="187"/>
      <c r="BW16" s="187"/>
      <c r="BX16" s="187"/>
      <c r="BY16" s="187"/>
      <c r="BZ16" s="187"/>
      <c r="CA16" s="187"/>
      <c r="CB16" s="187"/>
      <c r="CC16" s="187"/>
      <c r="CD16" s="187"/>
      <c r="CE16" s="187"/>
      <c r="CF16" s="187"/>
      <c r="CG16" s="187"/>
    </row>
    <row r="17" spans="66:85" ht="19.5" thickBot="1" x14ac:dyDescent="0.3">
      <c r="BN17" s="187"/>
      <c r="BO17" s="186">
        <f>SUM(BO4:BO15)</f>
        <v>0</v>
      </c>
      <c r="BP17" s="186" t="e">
        <f>SUM(#REF!)</f>
        <v>#REF!</v>
      </c>
      <c r="BQ17" s="186">
        <f t="shared" ref="BQ17:CD17" si="83">SUM(BQ4:BQ15)</f>
        <v>1</v>
      </c>
      <c r="BR17" s="186">
        <f t="shared" si="83"/>
        <v>0</v>
      </c>
      <c r="BS17" s="186">
        <f t="shared" si="83"/>
        <v>0</v>
      </c>
      <c r="BT17" s="186">
        <f t="shared" si="83"/>
        <v>0</v>
      </c>
      <c r="BU17" s="186">
        <f t="shared" si="83"/>
        <v>0</v>
      </c>
      <c r="BV17" s="186">
        <f t="shared" si="83"/>
        <v>0</v>
      </c>
      <c r="BW17" s="186">
        <f t="shared" si="83"/>
        <v>53</v>
      </c>
      <c r="BX17" s="186">
        <f t="shared" si="83"/>
        <v>0</v>
      </c>
      <c r="BY17" s="186">
        <f t="shared" si="83"/>
        <v>1</v>
      </c>
      <c r="BZ17" s="186">
        <f t="shared" si="83"/>
        <v>1</v>
      </c>
      <c r="CA17" s="186">
        <f t="shared" si="83"/>
        <v>0</v>
      </c>
      <c r="CB17" s="186">
        <f t="shared" si="83"/>
        <v>10</v>
      </c>
      <c r="CC17" s="186">
        <f t="shared" si="83"/>
        <v>0</v>
      </c>
      <c r="CD17" s="186">
        <f t="shared" si="83"/>
        <v>0</v>
      </c>
      <c r="CE17" s="186" t="e">
        <f>SUM(#REF!)</f>
        <v>#REF!</v>
      </c>
      <c r="CF17" s="186">
        <f>SUM(CF4:CF15)</f>
        <v>0</v>
      </c>
      <c r="CG17" s="186">
        <f>SUM(CG4:CG15)</f>
        <v>0</v>
      </c>
    </row>
    <row r="18" spans="66:85" x14ac:dyDescent="0.25">
      <c r="BN18" s="187"/>
    </row>
    <row r="19" spans="66:85" x14ac:dyDescent="0.25">
      <c r="BN19" s="187"/>
      <c r="BO19" s="166">
        <f>COUNTIF($B$4:$B15,BO2)</f>
        <v>0</v>
      </c>
      <c r="BP19" s="166">
        <f>COUNTIF($B$4:$B15,BP2)</f>
        <v>0</v>
      </c>
      <c r="BQ19" s="166">
        <f>COUNTIF($B$4:$B15,BQ2)</f>
        <v>1</v>
      </c>
      <c r="BR19" s="166">
        <f>COUNTIF($B$4:$B15,BR2)</f>
        <v>0</v>
      </c>
      <c r="BS19" s="166">
        <f>COUNTIF($B$4:$B15,BS2)</f>
        <v>0</v>
      </c>
      <c r="BT19" s="166">
        <f>COUNTIF($B$4:$B15,BT2)</f>
        <v>0</v>
      </c>
      <c r="BU19" s="166">
        <f>COUNTIF($B$4:$B15,BU2)</f>
        <v>0</v>
      </c>
      <c r="BV19" s="166">
        <f>COUNTIF($B$4:$B15,BV2)</f>
        <v>0</v>
      </c>
      <c r="BW19" s="166">
        <f>COUNTIF($B$4:$B15,BW2)</f>
        <v>3</v>
      </c>
      <c r="BX19" s="166">
        <f>COUNTIF($B$4:$B15,BX2)</f>
        <v>0</v>
      </c>
      <c r="BY19" s="166">
        <f>COUNTIF($B$4:$B15,BY2)</f>
        <v>2</v>
      </c>
      <c r="BZ19" s="166">
        <f>COUNTIF($B$4:$B15,BZ2)</f>
        <v>2</v>
      </c>
      <c r="CA19" s="166">
        <f>COUNTIF($B$4:$B15,CA2)</f>
        <v>0</v>
      </c>
      <c r="CB19" s="166">
        <f>COUNTIF($B$4:$B15,CB2)</f>
        <v>3</v>
      </c>
      <c r="CC19" s="166">
        <f>COUNTIF($B$4:$B15,CC2)</f>
        <v>0</v>
      </c>
      <c r="CD19" s="166">
        <f>COUNTIF($B$4:$B15,CD2)</f>
        <v>0</v>
      </c>
      <c r="CE19" s="166">
        <f>COUNTIF($B$4:$B15,CE2)</f>
        <v>0</v>
      </c>
      <c r="CF19" s="166">
        <f>COUNTIF($B$4:$B15,CF2)</f>
        <v>0</v>
      </c>
      <c r="CG19" s="166">
        <f>COUNTIF($B$4:$B15,CG2)</f>
        <v>0</v>
      </c>
    </row>
    <row r="20" spans="66:85" x14ac:dyDescent="0.25">
      <c r="BN20" s="187"/>
    </row>
  </sheetData>
  <sheetProtection selectLockedCells="1" selectUnlockedCells="1"/>
  <mergeCells count="35">
    <mergeCell ref="AW2:AX2"/>
    <mergeCell ref="AY2:AZ2"/>
    <mergeCell ref="BM2:BM3"/>
    <mergeCell ref="BA2:BB2"/>
    <mergeCell ref="BC2:BD2"/>
    <mergeCell ref="BE2:BF2"/>
    <mergeCell ref="BG2:BH2"/>
    <mergeCell ref="BI2:BJ2"/>
    <mergeCell ref="BL2:BL3"/>
    <mergeCell ref="AM2:AN2"/>
    <mergeCell ref="AO2:AP2"/>
    <mergeCell ref="AQ2:AR2"/>
    <mergeCell ref="AS2:AT2"/>
    <mergeCell ref="AU2:AV2"/>
    <mergeCell ref="AC2:AD2"/>
    <mergeCell ref="AE2:AF2"/>
    <mergeCell ref="AG2:AH2"/>
    <mergeCell ref="AI2:AJ2"/>
    <mergeCell ref="AK2:AL2"/>
    <mergeCell ref="A1:BM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</mergeCells>
  <printOptions horizontalCentered="1"/>
  <pageMargins left="0.19652777777777777" right="0.19652777777777777" top="0.78749999999999998" bottom="0.59027777777777779" header="0.39374999999999999" footer="0.39374999999999999"/>
  <pageSetup paperSize="9" scale="99" firstPageNumber="0" fitToHeight="4" orientation="landscape" horizontalDpi="300" verticalDpi="300" r:id="rId1"/>
  <headerFooter alignWithMargins="0">
    <oddHeader>&amp;LFSGT 93&amp;CCHALLENGE GUIMIER
1er tour&amp;RParis 19 novembre 2011</oddHeader>
    <oddFooter>&amp;CPage &amp;P de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A1:BR17"/>
  <sheetViews>
    <sheetView showZeros="0" view="pageBreakPreview" zoomScaleNormal="8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13" sqref="A13:XFD13"/>
    </sheetView>
  </sheetViews>
  <sheetFormatPr baseColWidth="10" defaultRowHeight="15.75" x14ac:dyDescent="0.25"/>
  <cols>
    <col min="1" max="1" width="26.75" style="93" customWidth="1"/>
    <col min="2" max="3" width="5" style="93" customWidth="1"/>
    <col min="4" max="4" width="11" style="94" hidden="1" customWidth="1"/>
    <col min="5" max="5" width="11" style="93" hidden="1" customWidth="1"/>
    <col min="6" max="6" width="5.875" style="94" hidden="1" customWidth="1"/>
    <col min="7" max="7" width="5.875" style="93" hidden="1" customWidth="1"/>
    <col min="8" max="8" width="11.375" style="94" customWidth="1"/>
    <col min="9" max="9" width="11" style="93" hidden="1" customWidth="1"/>
    <col min="10" max="11" width="5.75" style="93" hidden="1" customWidth="1"/>
    <col min="12" max="13" width="11" style="93" hidden="1" customWidth="1"/>
    <col min="14" max="14" width="11.375" style="94" customWidth="1"/>
    <col min="15" max="17" width="11" style="93" hidden="1" customWidth="1"/>
    <col min="18" max="18" width="5.875" style="94" hidden="1" customWidth="1"/>
    <col min="19" max="19" width="5.875" style="93" hidden="1" customWidth="1"/>
    <col min="20" max="20" width="11" style="94" hidden="1" customWidth="1"/>
    <col min="21" max="21" width="11" style="93" hidden="1" customWidth="1"/>
    <col min="22" max="22" width="11" style="94" hidden="1" customWidth="1"/>
    <col min="23" max="23" width="11" style="93" hidden="1" customWidth="1"/>
    <col min="24" max="24" width="11" style="94" hidden="1" customWidth="1"/>
    <col min="25" max="27" width="11" style="93" hidden="1" customWidth="1"/>
    <col min="28" max="28" width="7" style="95" hidden="1" customWidth="1"/>
    <col min="29" max="29" width="7" style="93" hidden="1" customWidth="1"/>
    <col min="30" max="30" width="11" style="95" hidden="1" customWidth="1"/>
    <col min="31" max="31" width="11" style="93" hidden="1" customWidth="1"/>
    <col min="32" max="32" width="11.375" style="95" customWidth="1"/>
    <col min="33" max="43" width="11" style="93" hidden="1" customWidth="1"/>
    <col min="44" max="44" width="11" style="95" hidden="1" customWidth="1"/>
    <col min="45" max="47" width="11" style="93" hidden="1" customWidth="1"/>
    <col min="48" max="48" width="11.375" style="96" customWidth="1"/>
    <col min="49" max="49" width="6" style="93" hidden="1" customWidth="1"/>
    <col min="50" max="50" width="11" style="96" hidden="1" customWidth="1"/>
    <col min="51" max="51" width="11" style="93" hidden="1" customWidth="1"/>
    <col min="52" max="52" width="11.375" style="96" customWidth="1"/>
    <col min="53" max="53" width="11" style="93" hidden="1" customWidth="1"/>
    <col min="54" max="54" width="4.625" style="93" hidden="1" customWidth="1"/>
    <col min="55" max="55" width="3.625" style="93" hidden="1" customWidth="1"/>
    <col min="56" max="56" width="11.375" style="96" customWidth="1"/>
    <col min="57" max="57" width="11" style="240" hidden="1" customWidth="1"/>
    <col min="58" max="58" width="5.375" style="93" hidden="1" customWidth="1"/>
    <col min="59" max="59" width="11.375" style="96" customWidth="1"/>
    <col min="60" max="60" width="11" style="240" hidden="1" customWidth="1"/>
    <col min="61" max="61" width="11" style="93" hidden="1" customWidth="1"/>
    <col min="62" max="62" width="11.375" style="96" customWidth="1"/>
    <col min="63" max="63" width="11" style="240" hidden="1" customWidth="1"/>
    <col min="64" max="64" width="11" style="93" hidden="1" customWidth="1"/>
    <col min="65" max="65" width="11" style="96" hidden="1" customWidth="1"/>
    <col min="66" max="67" width="11" style="93" hidden="1" customWidth="1"/>
    <col min="68" max="68" width="9.375" style="93" customWidth="1"/>
    <col min="69" max="69" width="7.5" style="93" hidden="1" customWidth="1"/>
    <col min="70" max="70" width="7.25" style="93" hidden="1" customWidth="1"/>
    <col min="71" max="16384" width="11" style="176"/>
  </cols>
  <sheetData>
    <row r="1" spans="1:70" ht="24.2" customHeight="1" x14ac:dyDescent="0.25">
      <c r="A1" s="424" t="s">
        <v>141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4"/>
      <c r="AH1" s="424"/>
      <c r="AI1" s="424"/>
      <c r="AJ1" s="424"/>
      <c r="AK1" s="424"/>
      <c r="AL1" s="424"/>
      <c r="AM1" s="424"/>
      <c r="AN1" s="424"/>
      <c r="AO1" s="424"/>
      <c r="AP1" s="424"/>
      <c r="AQ1" s="424"/>
      <c r="AR1" s="424"/>
      <c r="AS1" s="424"/>
      <c r="AT1" s="424"/>
      <c r="AU1" s="424"/>
      <c r="AV1" s="424"/>
      <c r="AW1" s="424"/>
      <c r="AX1" s="424"/>
      <c r="AY1" s="424"/>
      <c r="AZ1" s="424"/>
      <c r="BA1" s="424"/>
      <c r="BB1" s="424"/>
      <c r="BC1" s="424"/>
      <c r="BD1" s="424"/>
      <c r="BE1" s="424"/>
      <c r="BF1" s="424"/>
      <c r="BG1" s="424"/>
      <c r="BH1" s="424"/>
      <c r="BI1" s="424"/>
      <c r="BJ1" s="424"/>
      <c r="BK1" s="424"/>
      <c r="BL1" s="424"/>
      <c r="BM1" s="424"/>
      <c r="BN1" s="424"/>
      <c r="BO1" s="424"/>
      <c r="BP1" s="424"/>
      <c r="BQ1" s="424"/>
      <c r="BR1" s="424"/>
    </row>
    <row r="2" spans="1:70" ht="20.45" customHeight="1" thickBot="1" x14ac:dyDescent="0.3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448"/>
      <c r="AG2" s="448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</row>
    <row r="3" spans="1:70" s="177" customFormat="1" ht="15.75" customHeight="1" thickBot="1" x14ac:dyDescent="0.25">
      <c r="A3" s="449" t="s">
        <v>75</v>
      </c>
      <c r="B3" s="450" t="s">
        <v>54</v>
      </c>
      <c r="C3" s="450" t="s">
        <v>56</v>
      </c>
      <c r="D3" s="451" t="s">
        <v>132</v>
      </c>
      <c r="E3" s="451"/>
      <c r="F3" s="451" t="s">
        <v>76</v>
      </c>
      <c r="G3" s="451"/>
      <c r="H3" s="451" t="s">
        <v>115</v>
      </c>
      <c r="I3" s="451"/>
      <c r="J3" s="451" t="s">
        <v>116</v>
      </c>
      <c r="K3" s="451"/>
      <c r="L3" s="451" t="s">
        <v>79</v>
      </c>
      <c r="M3" s="451"/>
      <c r="N3" s="451" t="s">
        <v>117</v>
      </c>
      <c r="O3" s="451"/>
      <c r="P3" s="451" t="s">
        <v>80</v>
      </c>
      <c r="Q3" s="451"/>
      <c r="R3" s="451" t="s">
        <v>81</v>
      </c>
      <c r="S3" s="451"/>
      <c r="T3" s="451" t="s">
        <v>107</v>
      </c>
      <c r="U3" s="451"/>
      <c r="V3" s="451" t="s">
        <v>118</v>
      </c>
      <c r="W3" s="451"/>
      <c r="X3" s="451" t="s">
        <v>119</v>
      </c>
      <c r="Y3" s="451"/>
      <c r="Z3" s="451" t="s">
        <v>83</v>
      </c>
      <c r="AA3" s="451"/>
      <c r="AB3" s="451" t="s">
        <v>120</v>
      </c>
      <c r="AC3" s="451"/>
      <c r="AD3" s="451" t="s">
        <v>84</v>
      </c>
      <c r="AE3" s="451"/>
      <c r="AF3" s="451" t="s">
        <v>121</v>
      </c>
      <c r="AG3" s="451"/>
      <c r="AH3" s="451" t="s">
        <v>85</v>
      </c>
      <c r="AI3" s="451"/>
      <c r="AJ3" s="451" t="s">
        <v>86</v>
      </c>
      <c r="AK3" s="451"/>
      <c r="AL3" s="451" t="s">
        <v>122</v>
      </c>
      <c r="AM3" s="451"/>
      <c r="AN3" s="451" t="s">
        <v>123</v>
      </c>
      <c r="AO3" s="451"/>
      <c r="AP3" s="451" t="s">
        <v>124</v>
      </c>
      <c r="AQ3" s="451"/>
      <c r="AR3" s="451" t="s">
        <v>89</v>
      </c>
      <c r="AS3" s="451"/>
      <c r="AT3" s="451" t="s">
        <v>125</v>
      </c>
      <c r="AU3" s="451"/>
      <c r="AV3" s="451" t="s">
        <v>90</v>
      </c>
      <c r="AW3" s="451"/>
      <c r="AX3" s="451" t="s">
        <v>91</v>
      </c>
      <c r="AY3" s="451"/>
      <c r="AZ3" s="451" t="s">
        <v>92</v>
      </c>
      <c r="BA3" s="451"/>
      <c r="BB3" s="451" t="s">
        <v>93</v>
      </c>
      <c r="BC3" s="451"/>
      <c r="BD3" s="451" t="s">
        <v>142</v>
      </c>
      <c r="BE3" s="451"/>
      <c r="BF3" s="451"/>
      <c r="BG3" s="451" t="s">
        <v>95</v>
      </c>
      <c r="BH3" s="451"/>
      <c r="BI3" s="451"/>
      <c r="BJ3" s="451" t="s">
        <v>108</v>
      </c>
      <c r="BK3" s="451"/>
      <c r="BL3" s="451"/>
      <c r="BM3" s="451" t="s">
        <v>109</v>
      </c>
      <c r="BN3" s="451"/>
      <c r="BO3" s="451"/>
      <c r="BP3" s="241" t="s">
        <v>98</v>
      </c>
      <c r="BQ3" s="452" t="s">
        <v>33</v>
      </c>
      <c r="BR3" s="453" t="s">
        <v>58</v>
      </c>
    </row>
    <row r="4" spans="1:70" s="177" customFormat="1" ht="13.5" thickBot="1" x14ac:dyDescent="0.25">
      <c r="A4" s="449"/>
      <c r="B4" s="450"/>
      <c r="C4" s="450"/>
      <c r="D4" s="242" t="s">
        <v>100</v>
      </c>
      <c r="E4" s="243" t="s">
        <v>73</v>
      </c>
      <c r="F4" s="242" t="s">
        <v>100</v>
      </c>
      <c r="G4" s="243" t="s">
        <v>73</v>
      </c>
      <c r="H4" s="242" t="s">
        <v>100</v>
      </c>
      <c r="I4" s="243" t="s">
        <v>73</v>
      </c>
      <c r="J4" s="242" t="s">
        <v>100</v>
      </c>
      <c r="K4" s="243" t="s">
        <v>73</v>
      </c>
      <c r="L4" s="242" t="s">
        <v>100</v>
      </c>
      <c r="M4" s="243" t="s">
        <v>73</v>
      </c>
      <c r="N4" s="242" t="s">
        <v>100</v>
      </c>
      <c r="O4" s="243" t="s">
        <v>73</v>
      </c>
      <c r="P4" s="242" t="s">
        <v>100</v>
      </c>
      <c r="Q4" s="243" t="s">
        <v>73</v>
      </c>
      <c r="R4" s="242" t="s">
        <v>100</v>
      </c>
      <c r="S4" s="243" t="s">
        <v>73</v>
      </c>
      <c r="T4" s="242" t="s">
        <v>100</v>
      </c>
      <c r="U4" s="243" t="s">
        <v>73</v>
      </c>
      <c r="V4" s="242" t="s">
        <v>100</v>
      </c>
      <c r="W4" s="243" t="s">
        <v>73</v>
      </c>
      <c r="X4" s="242" t="s">
        <v>100</v>
      </c>
      <c r="Y4" s="243" t="s">
        <v>73</v>
      </c>
      <c r="Z4" s="243" t="s">
        <v>100</v>
      </c>
      <c r="AA4" s="243" t="s">
        <v>73</v>
      </c>
      <c r="AB4" s="244" t="s">
        <v>100</v>
      </c>
      <c r="AC4" s="243" t="s">
        <v>73</v>
      </c>
      <c r="AD4" s="244" t="s">
        <v>100</v>
      </c>
      <c r="AE4" s="243" t="s">
        <v>73</v>
      </c>
      <c r="AF4" s="244" t="s">
        <v>100</v>
      </c>
      <c r="AG4" s="243" t="s">
        <v>73</v>
      </c>
      <c r="AH4" s="243" t="s">
        <v>100</v>
      </c>
      <c r="AI4" s="243" t="s">
        <v>73</v>
      </c>
      <c r="AJ4" s="243" t="s">
        <v>100</v>
      </c>
      <c r="AK4" s="243" t="s">
        <v>73</v>
      </c>
      <c r="AL4" s="243" t="s">
        <v>100</v>
      </c>
      <c r="AM4" s="243" t="s">
        <v>73</v>
      </c>
      <c r="AN4" s="243" t="s">
        <v>100</v>
      </c>
      <c r="AO4" s="243" t="s">
        <v>73</v>
      </c>
      <c r="AP4" s="243" t="s">
        <v>100</v>
      </c>
      <c r="AQ4" s="243" t="s">
        <v>73</v>
      </c>
      <c r="AR4" s="244" t="s">
        <v>100</v>
      </c>
      <c r="AS4" s="243" t="s">
        <v>73</v>
      </c>
      <c r="AT4" s="243" t="s">
        <v>100</v>
      </c>
      <c r="AU4" s="243" t="s">
        <v>73</v>
      </c>
      <c r="AV4" s="245" t="s">
        <v>100</v>
      </c>
      <c r="AW4" s="243" t="s">
        <v>73</v>
      </c>
      <c r="AX4" s="245" t="s">
        <v>100</v>
      </c>
      <c r="AY4" s="243" t="s">
        <v>73</v>
      </c>
      <c r="AZ4" s="245" t="s">
        <v>100</v>
      </c>
      <c r="BA4" s="243" t="s">
        <v>73</v>
      </c>
      <c r="BB4" s="243" t="s">
        <v>100</v>
      </c>
      <c r="BC4" s="243" t="s">
        <v>73</v>
      </c>
      <c r="BD4" s="245" t="s">
        <v>100</v>
      </c>
      <c r="BE4" s="246" t="s">
        <v>143</v>
      </c>
      <c r="BF4" s="243" t="s">
        <v>73</v>
      </c>
      <c r="BG4" s="245" t="s">
        <v>100</v>
      </c>
      <c r="BH4" s="246" t="s">
        <v>143</v>
      </c>
      <c r="BI4" s="243" t="s">
        <v>73</v>
      </c>
      <c r="BJ4" s="245" t="s">
        <v>100</v>
      </c>
      <c r="BK4" s="246" t="s">
        <v>143</v>
      </c>
      <c r="BL4" s="243" t="s">
        <v>73</v>
      </c>
      <c r="BM4" s="245" t="s">
        <v>100</v>
      </c>
      <c r="BN4" s="246" t="s">
        <v>144</v>
      </c>
      <c r="BO4" s="243" t="s">
        <v>73</v>
      </c>
      <c r="BP4" s="247" t="s">
        <v>101</v>
      </c>
      <c r="BQ4" s="452"/>
      <c r="BR4" s="453"/>
    </row>
    <row r="5" spans="1:70" s="177" customFormat="1" ht="15.75" customHeight="1" x14ac:dyDescent="0.2">
      <c r="A5" s="252" t="s">
        <v>147</v>
      </c>
      <c r="B5" s="127" t="s">
        <v>148</v>
      </c>
      <c r="C5" s="131" t="s">
        <v>22</v>
      </c>
      <c r="D5" s="144"/>
      <c r="E5" s="131"/>
      <c r="F5" s="144"/>
      <c r="G5" s="131" t="str">
        <f t="shared" ref="G5:G13" si="0">IF(ISBLANK(F5),"",VLOOKUP(F5,F_60_m,2))</f>
        <v/>
      </c>
      <c r="H5" s="400"/>
      <c r="I5" s="248" t="str">
        <f t="shared" ref="I5:I8" si="1">IF(ISBLANK(H5),"",VLOOKUP(H5,F_100_m,2))</f>
        <v/>
      </c>
      <c r="J5" s="144"/>
      <c r="K5" s="131" t="str">
        <f t="shared" ref="K5:K13" si="2">IF(ISBLANK(J5),"",VLOOKUP(J5,F_200_m,2))</f>
        <v/>
      </c>
      <c r="L5" s="144"/>
      <c r="M5" s="131" t="str">
        <f t="shared" ref="M5:M8" si="3">IF(ISBLANK(L5),"",VLOOKUP(L5,F_300_m,2))</f>
        <v/>
      </c>
      <c r="N5" s="400"/>
      <c r="O5" s="131" t="str">
        <f t="shared" ref="O5:O8" si="4">IF(ISBLANK(N5),"",VLOOKUP(N5,F_400_m,2))</f>
        <v/>
      </c>
      <c r="P5" s="146"/>
      <c r="Q5" s="131" t="str">
        <f t="shared" ref="Q5:Q8" si="5">IF(ISBLANK(P5),"",VLOOKUP(P5,F_50_m_H_,2))</f>
        <v/>
      </c>
      <c r="R5" s="144"/>
      <c r="S5" s="131" t="str">
        <f t="shared" ref="S5:S13" si="6">IF(ISBLANK(R5),"",VLOOKUP(R5,F_60_m_H_,2))</f>
        <v/>
      </c>
      <c r="T5" s="144"/>
      <c r="U5" s="131" t="str">
        <f t="shared" ref="U5:U8" si="7">IF(ISBLANK(T5),"",VLOOKUP(T5,F_100_m_H_,2))</f>
        <v/>
      </c>
      <c r="V5" s="144"/>
      <c r="W5" s="131" t="str">
        <f t="shared" ref="W5:W8" si="8">IF(ISBLANK(V5),"",VLOOKUP(V5,F_320_m_H,2))</f>
        <v/>
      </c>
      <c r="X5" s="145"/>
      <c r="Y5" s="131" t="str">
        <f t="shared" ref="Y5:Y8" si="9">IF(ISBLANK(X5),"",VLOOKUP(X5,F_400_m_H,2))</f>
        <v/>
      </c>
      <c r="Z5" s="146"/>
      <c r="AA5" s="131" t="str">
        <f t="shared" ref="AA5:AA8" si="10">IF(ISBLANK(Z5),"",VLOOKUP(Z5,F_500_m,2))</f>
        <v/>
      </c>
      <c r="AB5" s="249"/>
      <c r="AC5" s="131" t="str">
        <f t="shared" ref="AC5:AC13" si="11">IF(ISBLANK(AB5),"",VLOOKUP(AB5,F_800_m,2))</f>
        <v/>
      </c>
      <c r="AD5" s="147"/>
      <c r="AE5" s="131" t="str">
        <f t="shared" ref="AE5:AE8" si="12">IF(ISBLANK(AD5),"",VLOOKUP(AD5,F_1000_m,2))</f>
        <v/>
      </c>
      <c r="AF5" s="249"/>
      <c r="AG5" s="131" t="str">
        <f t="shared" ref="AG5:AG8" si="13">IF(ISBLANK(AF5),"",VLOOKUP(AF5,F_1500_m,2))</f>
        <v/>
      </c>
      <c r="AH5" s="146"/>
      <c r="AI5" s="131" t="str">
        <f t="shared" ref="AI5:AI8" si="14">IF(ISBLANK(AH5),"",VLOOKUP(AH5,F_2000_m,2))</f>
        <v/>
      </c>
      <c r="AJ5" s="249"/>
      <c r="AK5" s="131" t="str">
        <f t="shared" ref="AK5:AK8" si="15">IF(ISBLANK(AJ5),"",VLOOKUP(AJ5,F_3000_m,2))</f>
        <v/>
      </c>
      <c r="AL5" s="131"/>
      <c r="AM5" s="131" t="str">
        <f t="shared" ref="AM5:AM8" si="16">IF(ISBLANK(AL5),"",VLOOKUP(AL5,F_5000_m,2))</f>
        <v/>
      </c>
      <c r="AN5" s="131"/>
      <c r="AO5" s="131" t="str">
        <f t="shared" ref="AO5:AO8" si="17">IF(ISBLANK(AN5),"",VLOOKUP(AN5,F_1500_steeple,2))</f>
        <v/>
      </c>
      <c r="AP5" s="131"/>
      <c r="AQ5" s="131" t="str">
        <f t="shared" ref="AQ5:AQ8" si="18">IF(ISBLANK(AP5),"",VLOOKUP(AP5,F_3000_steeple,2))</f>
        <v/>
      </c>
      <c r="AR5" s="249"/>
      <c r="AS5" s="131" t="str">
        <f t="shared" ref="AS5:AS8" si="19">IF(ISBLANK(AR5),"",VLOOKUP(AR5,F_3_km_marche,2))</f>
        <v/>
      </c>
      <c r="AT5" s="146"/>
      <c r="AU5" s="131" t="str">
        <f t="shared" ref="AU5:AU8" si="20">IF(ISBLANK(AT5),"",VLOOKUP(AT5,F_5_km_marche,2))</f>
        <v/>
      </c>
      <c r="AV5" s="149"/>
      <c r="AW5" s="131" t="str">
        <f t="shared" ref="AW5:AW13" si="21">IF(ISBLANK(AV5),"",VLOOKUP(AV5,F_LONGUEUR,2))</f>
        <v/>
      </c>
      <c r="AX5" s="149"/>
      <c r="AY5" s="131" t="str">
        <f t="shared" ref="AY5:AY8" si="22">IF(ISBLANK(AX5),"",VLOOKUP(AX5,F_T_S_,2))</f>
        <v/>
      </c>
      <c r="AZ5" s="149"/>
      <c r="BA5" s="131" t="str">
        <f t="shared" ref="BA5:BA8" si="23">IF(ISBLANK(AZ5),"",VLOOKUP(AZ5,F_HAUTEUR,2))</f>
        <v/>
      </c>
      <c r="BB5" s="149"/>
      <c r="BC5" s="129" t="str">
        <f t="shared" ref="BC5:BC13" si="24">IF(ISBLANK(BB5),"",VLOOKUP(BB5,F_PERCHE,2))</f>
        <v/>
      </c>
      <c r="BD5" s="149"/>
      <c r="BE5" s="250" t="s">
        <v>146</v>
      </c>
      <c r="BF5" s="129" t="str">
        <f t="shared" ref="BF5:BF13" si="25">IF(ISBLANK(BD5),"",VLOOKUP(BD5,F_POIDS,2))</f>
        <v/>
      </c>
      <c r="BG5" s="149"/>
      <c r="BH5" s="250"/>
      <c r="BI5" s="131" t="str">
        <f t="shared" ref="BI5:BI8" si="26">IF(ISBLANK(BG5),"",VLOOKUP(BG5,F_DISQUE,2))</f>
        <v/>
      </c>
      <c r="BJ5" s="149">
        <v>1278</v>
      </c>
      <c r="BK5" s="250"/>
      <c r="BL5" s="131">
        <f t="shared" ref="BL5:BL8" si="27">IF(ISBLANK(BJ5),"",VLOOKUP(BJ5,F_JAVELOT,2))</f>
        <v>8</v>
      </c>
      <c r="BM5" s="149"/>
      <c r="BN5" s="250"/>
      <c r="BO5" s="131" t="str">
        <f t="shared" ref="BO5:BO8" si="28">IF(ISBLANK(BM5),"",VLOOKUP(BM5,F_MARTEAU,2))</f>
        <v/>
      </c>
      <c r="BP5" s="251">
        <f>IF(ISBLANK(#REF!),"",COUNTA(BM5,BJ5,BG5,BD5,BB5,AZ5,AX5,AV5,AT5,AR5,AP5,AN5,AL5,AJ5,AH5,AF5,AD5,AB5,Z5,X5,V5,T5,R5,P5,N5,L5,J5,H5,F5,D5))</f>
        <v>1</v>
      </c>
      <c r="BQ5" s="129">
        <f t="shared" ref="BQ5:BQ13" si="29">SUM(BO5,BL5,BI5,BF5,BC5,BA5,AY5,AW5,AU5,AS5,AQ5,AO5,AM5,AK5,AI5,AG5,AE5,AC5,AA5,Y5,W5,U5,S5,Q5,O5,M5,K5,I5,G5,E5)</f>
        <v>8</v>
      </c>
      <c r="BR5" s="139"/>
    </row>
    <row r="6" spans="1:70" s="177" customFormat="1" ht="15.75" customHeight="1" x14ac:dyDescent="0.2">
      <c r="A6" s="272" t="s">
        <v>244</v>
      </c>
      <c r="B6" s="143" t="s">
        <v>245</v>
      </c>
      <c r="C6" s="143" t="s">
        <v>22</v>
      </c>
      <c r="D6" s="144"/>
      <c r="E6" s="131"/>
      <c r="F6" s="144"/>
      <c r="G6" s="131" t="str">
        <f t="shared" si="0"/>
        <v/>
      </c>
      <c r="H6" s="400">
        <v>1502</v>
      </c>
      <c r="I6" s="248">
        <f t="shared" si="1"/>
        <v>1</v>
      </c>
      <c r="J6" s="144"/>
      <c r="K6" s="131" t="str">
        <f t="shared" si="2"/>
        <v/>
      </c>
      <c r="L6" s="144"/>
      <c r="M6" s="131" t="str">
        <f t="shared" si="3"/>
        <v/>
      </c>
      <c r="N6" s="400"/>
      <c r="O6" s="131" t="str">
        <f t="shared" si="4"/>
        <v/>
      </c>
      <c r="P6" s="146"/>
      <c r="Q6" s="131" t="str">
        <f t="shared" si="5"/>
        <v/>
      </c>
      <c r="R6" s="144"/>
      <c r="S6" s="131" t="str">
        <f t="shared" si="6"/>
        <v/>
      </c>
      <c r="T6" s="144"/>
      <c r="U6" s="131" t="str">
        <f t="shared" si="7"/>
        <v/>
      </c>
      <c r="V6" s="144"/>
      <c r="W6" s="131" t="str">
        <f t="shared" si="8"/>
        <v/>
      </c>
      <c r="X6" s="145"/>
      <c r="Y6" s="131" t="str">
        <f t="shared" si="9"/>
        <v/>
      </c>
      <c r="Z6" s="146"/>
      <c r="AA6" s="131" t="str">
        <f t="shared" si="10"/>
        <v/>
      </c>
      <c r="AB6" s="249"/>
      <c r="AC6" s="131" t="str">
        <f t="shared" si="11"/>
        <v/>
      </c>
      <c r="AD6" s="147"/>
      <c r="AE6" s="131" t="str">
        <f t="shared" si="12"/>
        <v/>
      </c>
      <c r="AF6" s="249"/>
      <c r="AG6" s="131" t="str">
        <f t="shared" si="13"/>
        <v/>
      </c>
      <c r="AH6" s="146"/>
      <c r="AI6" s="131" t="str">
        <f t="shared" si="14"/>
        <v/>
      </c>
      <c r="AJ6" s="249"/>
      <c r="AK6" s="131" t="str">
        <f t="shared" si="15"/>
        <v/>
      </c>
      <c r="AL6" s="131"/>
      <c r="AM6" s="131" t="str">
        <f t="shared" si="16"/>
        <v/>
      </c>
      <c r="AN6" s="131"/>
      <c r="AO6" s="131" t="str">
        <f t="shared" si="17"/>
        <v/>
      </c>
      <c r="AP6" s="131"/>
      <c r="AQ6" s="131" t="str">
        <f t="shared" si="18"/>
        <v/>
      </c>
      <c r="AR6" s="249"/>
      <c r="AS6" s="131" t="str">
        <f t="shared" si="19"/>
        <v/>
      </c>
      <c r="AT6" s="146"/>
      <c r="AU6" s="131" t="str">
        <f t="shared" si="20"/>
        <v/>
      </c>
      <c r="AV6" s="149"/>
      <c r="AW6" s="131" t="str">
        <f t="shared" si="21"/>
        <v/>
      </c>
      <c r="AX6" s="149"/>
      <c r="AY6" s="131" t="str">
        <f t="shared" si="22"/>
        <v/>
      </c>
      <c r="AZ6" s="149"/>
      <c r="BA6" s="131" t="str">
        <f t="shared" si="23"/>
        <v/>
      </c>
      <c r="BB6" s="149"/>
      <c r="BC6" s="129" t="str">
        <f t="shared" si="24"/>
        <v/>
      </c>
      <c r="BD6" s="149"/>
      <c r="BE6" s="250" t="s">
        <v>146</v>
      </c>
      <c r="BF6" s="129" t="str">
        <f t="shared" si="25"/>
        <v/>
      </c>
      <c r="BG6" s="149"/>
      <c r="BH6" s="250"/>
      <c r="BI6" s="131" t="str">
        <f t="shared" si="26"/>
        <v/>
      </c>
      <c r="BJ6" s="149"/>
      <c r="BK6" s="250"/>
      <c r="BL6" s="131" t="str">
        <f t="shared" si="27"/>
        <v/>
      </c>
      <c r="BM6" s="149"/>
      <c r="BN6" s="250"/>
      <c r="BO6" s="131" t="str">
        <f t="shared" si="28"/>
        <v/>
      </c>
      <c r="BP6" s="251">
        <f>IF(ISBLANK(#REF!),"",COUNTA(BM6,BJ6,BG6,BD6,BB6,AZ6,AX6,AV6,AT6,AR6,AP6,AN6,AL6,AJ6,AH6,AF6,AD6,AB6,Z6,X6,V6,T6,R6,P6,N6,L6,J6,H6,F6,D6))</f>
        <v>1</v>
      </c>
      <c r="BQ6" s="129">
        <f t="shared" si="29"/>
        <v>1</v>
      </c>
      <c r="BR6" s="139"/>
    </row>
    <row r="7" spans="1:70" s="177" customFormat="1" ht="15.75" customHeight="1" x14ac:dyDescent="0.2">
      <c r="A7" s="142" t="s">
        <v>247</v>
      </c>
      <c r="B7" s="127" t="s">
        <v>148</v>
      </c>
      <c r="C7" s="143" t="s">
        <v>9</v>
      </c>
      <c r="D7" s="144"/>
      <c r="E7" s="248"/>
      <c r="F7" s="144"/>
      <c r="G7" s="131" t="str">
        <f t="shared" si="0"/>
        <v/>
      </c>
      <c r="H7" s="400" t="s">
        <v>248</v>
      </c>
      <c r="I7" s="248">
        <f t="shared" si="1"/>
        <v>0</v>
      </c>
      <c r="J7" s="144"/>
      <c r="K7" s="131" t="str">
        <f t="shared" si="2"/>
        <v/>
      </c>
      <c r="L7" s="144"/>
      <c r="M7" s="131" t="str">
        <f t="shared" si="3"/>
        <v/>
      </c>
      <c r="N7" s="400">
        <v>6800</v>
      </c>
      <c r="O7" s="131">
        <f t="shared" si="4"/>
        <v>1</v>
      </c>
      <c r="P7" s="146"/>
      <c r="Q7" s="131" t="str">
        <f t="shared" si="5"/>
        <v/>
      </c>
      <c r="R7" s="144"/>
      <c r="S7" s="131" t="str">
        <f t="shared" si="6"/>
        <v/>
      </c>
      <c r="T7" s="144"/>
      <c r="U7" s="131" t="str">
        <f t="shared" si="7"/>
        <v/>
      </c>
      <c r="V7" s="144"/>
      <c r="W7" s="131" t="str">
        <f t="shared" si="8"/>
        <v/>
      </c>
      <c r="X7" s="145"/>
      <c r="Y7" s="131" t="str">
        <f t="shared" si="9"/>
        <v/>
      </c>
      <c r="Z7" s="146"/>
      <c r="AA7" s="131" t="str">
        <f t="shared" si="10"/>
        <v/>
      </c>
      <c r="AB7" s="249"/>
      <c r="AC7" s="131" t="str">
        <f t="shared" si="11"/>
        <v/>
      </c>
      <c r="AD7" s="147"/>
      <c r="AE7" s="131" t="str">
        <f t="shared" si="12"/>
        <v/>
      </c>
      <c r="AF7" s="249"/>
      <c r="AG7" s="131" t="str">
        <f t="shared" si="13"/>
        <v/>
      </c>
      <c r="AH7" s="146"/>
      <c r="AI7" s="131" t="str">
        <f t="shared" si="14"/>
        <v/>
      </c>
      <c r="AJ7" s="249"/>
      <c r="AK7" s="131" t="str">
        <f t="shared" si="15"/>
        <v/>
      </c>
      <c r="AL7" s="131"/>
      <c r="AM7" s="131" t="str">
        <f t="shared" si="16"/>
        <v/>
      </c>
      <c r="AN7" s="131"/>
      <c r="AO7" s="131" t="str">
        <f t="shared" si="17"/>
        <v/>
      </c>
      <c r="AP7" s="131"/>
      <c r="AQ7" s="131" t="str">
        <f t="shared" si="18"/>
        <v/>
      </c>
      <c r="AR7" s="249"/>
      <c r="AS7" s="131" t="str">
        <f t="shared" si="19"/>
        <v/>
      </c>
      <c r="AT7" s="146"/>
      <c r="AU7" s="131" t="str">
        <f t="shared" si="20"/>
        <v/>
      </c>
      <c r="AV7" s="149"/>
      <c r="AW7" s="131" t="str">
        <f t="shared" si="21"/>
        <v/>
      </c>
      <c r="AX7" s="149"/>
      <c r="AY7" s="131" t="str">
        <f t="shared" si="22"/>
        <v/>
      </c>
      <c r="AZ7" s="149"/>
      <c r="BA7" s="131" t="str">
        <f t="shared" si="23"/>
        <v/>
      </c>
      <c r="BB7" s="149"/>
      <c r="BC7" s="129" t="str">
        <f t="shared" si="24"/>
        <v/>
      </c>
      <c r="BD7" s="149"/>
      <c r="BE7" s="250" t="s">
        <v>146</v>
      </c>
      <c r="BF7" s="129" t="str">
        <f t="shared" si="25"/>
        <v/>
      </c>
      <c r="BG7" s="149"/>
      <c r="BH7" s="250"/>
      <c r="BI7" s="131" t="str">
        <f t="shared" si="26"/>
        <v/>
      </c>
      <c r="BJ7" s="149"/>
      <c r="BK7" s="250"/>
      <c r="BL7" s="131" t="str">
        <f t="shared" si="27"/>
        <v/>
      </c>
      <c r="BM7" s="149"/>
      <c r="BN7" s="250"/>
      <c r="BO7" s="131" t="str">
        <f t="shared" si="28"/>
        <v/>
      </c>
      <c r="BP7" s="251">
        <f>IF(ISBLANK(#REF!),"",COUNTA(BM7,BJ7,BG7,BD7,BB7,AZ7,AX7,AV7,AT7,AR7,AP7,AN7,AL7,AJ7,AH7,AF7,AD7,AB7,Z7,X7,V7,T7,R7,P7,N7,L7,J7,H7,F7,D7))</f>
        <v>2</v>
      </c>
      <c r="BQ7" s="129">
        <f t="shared" si="29"/>
        <v>1</v>
      </c>
      <c r="BR7" s="253"/>
    </row>
    <row r="8" spans="1:70" s="177" customFormat="1" ht="15.75" customHeight="1" x14ac:dyDescent="0.2">
      <c r="A8" s="142" t="s">
        <v>150</v>
      </c>
      <c r="B8" s="127" t="s">
        <v>148</v>
      </c>
      <c r="C8" s="143" t="s">
        <v>17</v>
      </c>
      <c r="D8" s="144"/>
      <c r="E8" s="131"/>
      <c r="F8" s="144"/>
      <c r="G8" s="131" t="str">
        <f t="shared" si="0"/>
        <v/>
      </c>
      <c r="H8" s="400"/>
      <c r="I8" s="248" t="str">
        <f t="shared" si="1"/>
        <v/>
      </c>
      <c r="J8" s="144"/>
      <c r="K8" s="131" t="str">
        <f t="shared" si="2"/>
        <v/>
      </c>
      <c r="L8" s="144"/>
      <c r="M8" s="131" t="str">
        <f t="shared" si="3"/>
        <v/>
      </c>
      <c r="N8" s="400"/>
      <c r="O8" s="131" t="str">
        <f t="shared" si="4"/>
        <v/>
      </c>
      <c r="P8" s="146"/>
      <c r="Q8" s="131" t="str">
        <f t="shared" si="5"/>
        <v/>
      </c>
      <c r="R8" s="144"/>
      <c r="S8" s="131" t="str">
        <f t="shared" si="6"/>
        <v/>
      </c>
      <c r="T8" s="144"/>
      <c r="U8" s="131" t="str">
        <f t="shared" si="7"/>
        <v/>
      </c>
      <c r="V8" s="144"/>
      <c r="W8" s="131" t="str">
        <f t="shared" si="8"/>
        <v/>
      </c>
      <c r="X8" s="145"/>
      <c r="Y8" s="131" t="str">
        <f t="shared" si="9"/>
        <v/>
      </c>
      <c r="Z8" s="146"/>
      <c r="AA8" s="131" t="str">
        <f t="shared" si="10"/>
        <v/>
      </c>
      <c r="AB8" s="249"/>
      <c r="AC8" s="131" t="str">
        <f t="shared" si="11"/>
        <v/>
      </c>
      <c r="AD8" s="147"/>
      <c r="AE8" s="131" t="str">
        <f t="shared" si="12"/>
        <v/>
      </c>
      <c r="AF8" s="249"/>
      <c r="AG8" s="131" t="str">
        <f t="shared" si="13"/>
        <v/>
      </c>
      <c r="AH8" s="146"/>
      <c r="AI8" s="131" t="str">
        <f t="shared" si="14"/>
        <v/>
      </c>
      <c r="AJ8" s="249"/>
      <c r="AK8" s="131" t="str">
        <f t="shared" si="15"/>
        <v/>
      </c>
      <c r="AL8" s="131"/>
      <c r="AM8" s="131" t="str">
        <f t="shared" si="16"/>
        <v/>
      </c>
      <c r="AN8" s="131"/>
      <c r="AO8" s="131" t="str">
        <f t="shared" si="17"/>
        <v/>
      </c>
      <c r="AP8" s="131"/>
      <c r="AQ8" s="131" t="str">
        <f t="shared" si="18"/>
        <v/>
      </c>
      <c r="AR8" s="249"/>
      <c r="AS8" s="131" t="str">
        <f t="shared" si="19"/>
        <v/>
      </c>
      <c r="AT8" s="146"/>
      <c r="AU8" s="131" t="str">
        <f t="shared" si="20"/>
        <v/>
      </c>
      <c r="AV8" s="149"/>
      <c r="AW8" s="131" t="str">
        <f t="shared" si="21"/>
        <v/>
      </c>
      <c r="AX8" s="149"/>
      <c r="AY8" s="131" t="str">
        <f t="shared" si="22"/>
        <v/>
      </c>
      <c r="AZ8" s="149"/>
      <c r="BA8" s="131" t="str">
        <f t="shared" si="23"/>
        <v/>
      </c>
      <c r="BB8" s="149"/>
      <c r="BC8" s="129" t="str">
        <f t="shared" si="24"/>
        <v/>
      </c>
      <c r="BD8" s="149">
        <v>787</v>
      </c>
      <c r="BE8" s="250" t="s">
        <v>146</v>
      </c>
      <c r="BF8" s="129">
        <f t="shared" si="25"/>
        <v>17</v>
      </c>
      <c r="BG8" s="149">
        <v>2241</v>
      </c>
      <c r="BH8" s="250"/>
      <c r="BI8" s="131">
        <f t="shared" si="26"/>
        <v>18</v>
      </c>
      <c r="BJ8" s="149">
        <v>2253</v>
      </c>
      <c r="BK8" s="250"/>
      <c r="BL8" s="131">
        <f t="shared" si="27"/>
        <v>17</v>
      </c>
      <c r="BM8" s="149"/>
      <c r="BN8" s="250"/>
      <c r="BO8" s="131" t="str">
        <f t="shared" si="28"/>
        <v/>
      </c>
      <c r="BP8" s="251">
        <f>IF(ISBLANK(#REF!),"",COUNTA(BM8,BJ8,BG8,BD8,BB8,AZ8,AX8,AV8,AT8,AR8,AP8,AN8,AL8,AJ8,AH8,AF8,AD8,AB8,Z8,X8,V8,T8,R8,P8,N8,L8,J8,H8,F8,D8))</f>
        <v>3</v>
      </c>
      <c r="BQ8" s="129">
        <f t="shared" si="29"/>
        <v>52</v>
      </c>
      <c r="BR8" s="253"/>
    </row>
    <row r="9" spans="1:70" s="177" customFormat="1" ht="15.75" customHeight="1" x14ac:dyDescent="0.2">
      <c r="A9" s="142" t="s">
        <v>151</v>
      </c>
      <c r="B9" s="143" t="s">
        <v>145</v>
      </c>
      <c r="C9" s="143" t="s">
        <v>11</v>
      </c>
      <c r="D9" s="144"/>
      <c r="E9" s="248"/>
      <c r="F9" s="144"/>
      <c r="G9" s="131" t="str">
        <f t="shared" si="0"/>
        <v/>
      </c>
      <c r="H9" s="400"/>
      <c r="I9" s="248" t="str">
        <f t="shared" ref="I9:I13" si="30">IF(ISBLANK(H9),"",VLOOKUP(H9,F_100_m,2))</f>
        <v/>
      </c>
      <c r="J9" s="144"/>
      <c r="K9" s="131" t="str">
        <f t="shared" si="2"/>
        <v/>
      </c>
      <c r="L9" s="144"/>
      <c r="M9" s="131" t="str">
        <f t="shared" ref="M9:M13" si="31">IF(ISBLANK(L9),"",VLOOKUP(L9,F_300_m,2))</f>
        <v/>
      </c>
      <c r="N9" s="400"/>
      <c r="O9" s="131" t="str">
        <f t="shared" ref="O9:O13" si="32">IF(ISBLANK(N9),"",VLOOKUP(N9,F_400_m,2))</f>
        <v/>
      </c>
      <c r="P9" s="146"/>
      <c r="Q9" s="131" t="str">
        <f t="shared" ref="Q9:Q13" si="33">IF(ISBLANK(P9),"",VLOOKUP(P9,F_50_m_H_,2))</f>
        <v/>
      </c>
      <c r="R9" s="144"/>
      <c r="S9" s="131" t="str">
        <f t="shared" si="6"/>
        <v/>
      </c>
      <c r="T9" s="144"/>
      <c r="U9" s="131" t="str">
        <f t="shared" ref="U9:U13" si="34">IF(ISBLANK(T9),"",VLOOKUP(T9,F_100_m_H_,2))</f>
        <v/>
      </c>
      <c r="V9" s="144"/>
      <c r="W9" s="131" t="str">
        <f t="shared" ref="W9:W13" si="35">IF(ISBLANK(V9),"",VLOOKUP(V9,F_320_m_H,2))</f>
        <v/>
      </c>
      <c r="X9" s="145"/>
      <c r="Y9" s="131" t="str">
        <f t="shared" ref="Y9:Y13" si="36">IF(ISBLANK(X9),"",VLOOKUP(X9,F_400_m_H,2))</f>
        <v/>
      </c>
      <c r="Z9" s="146"/>
      <c r="AA9" s="131" t="str">
        <f t="shared" ref="AA9:AA13" si="37">IF(ISBLANK(Z9),"",VLOOKUP(Z9,F_500_m,2))</f>
        <v/>
      </c>
      <c r="AB9" s="249"/>
      <c r="AC9" s="131" t="str">
        <f t="shared" si="11"/>
        <v/>
      </c>
      <c r="AD9" s="147"/>
      <c r="AE9" s="131" t="str">
        <f t="shared" ref="AE9:AE13" si="38">IF(ISBLANK(AD9),"",VLOOKUP(AD9,F_1000_m,2))</f>
        <v/>
      </c>
      <c r="AF9" s="249"/>
      <c r="AG9" s="131" t="str">
        <f t="shared" ref="AG9:AG13" si="39">IF(ISBLANK(AF9),"",VLOOKUP(AF9,F_1500_m,2))</f>
        <v/>
      </c>
      <c r="AH9" s="146"/>
      <c r="AI9" s="131" t="str">
        <f t="shared" ref="AI9:AI13" si="40">IF(ISBLANK(AH9),"",VLOOKUP(AH9,F_2000_m,2))</f>
        <v/>
      </c>
      <c r="AJ9" s="249"/>
      <c r="AK9" s="131" t="str">
        <f t="shared" ref="AK9:AK13" si="41">IF(ISBLANK(AJ9),"",VLOOKUP(AJ9,F_3000_m,2))</f>
        <v/>
      </c>
      <c r="AL9" s="131"/>
      <c r="AM9" s="131" t="str">
        <f t="shared" ref="AM9:AM13" si="42">IF(ISBLANK(AL9),"",VLOOKUP(AL9,F_5000_m,2))</f>
        <v/>
      </c>
      <c r="AN9" s="131"/>
      <c r="AO9" s="131" t="str">
        <f t="shared" ref="AO9:AO13" si="43">IF(ISBLANK(AN9),"",VLOOKUP(AN9,F_1500_steeple,2))</f>
        <v/>
      </c>
      <c r="AP9" s="131"/>
      <c r="AQ9" s="131" t="str">
        <f t="shared" ref="AQ9:AQ13" si="44">IF(ISBLANK(AP9),"",VLOOKUP(AP9,F_3000_steeple,2))</f>
        <v/>
      </c>
      <c r="AR9" s="249"/>
      <c r="AS9" s="131" t="str">
        <f t="shared" ref="AS9:AS13" si="45">IF(ISBLANK(AR9),"",VLOOKUP(AR9,F_3_km_marche,2))</f>
        <v/>
      </c>
      <c r="AT9" s="146"/>
      <c r="AU9" s="131" t="str">
        <f t="shared" ref="AU9:AU13" si="46">IF(ISBLANK(AT9),"",VLOOKUP(AT9,F_5_km_marche,2))</f>
        <v/>
      </c>
      <c r="AV9" s="149"/>
      <c r="AW9" s="131" t="str">
        <f t="shared" si="21"/>
        <v/>
      </c>
      <c r="AX9" s="149"/>
      <c r="AY9" s="131" t="str">
        <f t="shared" ref="AY9:AY13" si="47">IF(ISBLANK(AX9),"",VLOOKUP(AX9,F_T_S_,2))</f>
        <v/>
      </c>
      <c r="AZ9" s="149"/>
      <c r="BA9" s="131" t="str">
        <f t="shared" ref="BA9:BA13" si="48">IF(ISBLANK(AZ9),"",VLOOKUP(AZ9,F_HAUTEUR,2))</f>
        <v/>
      </c>
      <c r="BB9" s="149"/>
      <c r="BC9" s="129" t="str">
        <f t="shared" si="24"/>
        <v/>
      </c>
      <c r="BD9" s="149">
        <v>901</v>
      </c>
      <c r="BE9" s="250" t="s">
        <v>146</v>
      </c>
      <c r="BF9" s="129">
        <f t="shared" si="25"/>
        <v>19</v>
      </c>
      <c r="BG9" s="149">
        <v>2179</v>
      </c>
      <c r="BH9" s="250"/>
      <c r="BI9" s="131">
        <f t="shared" ref="BI9:BI13" si="49">IF(ISBLANK(BG9),"",VLOOKUP(BG9,F_DISQUE,2))</f>
        <v>17</v>
      </c>
      <c r="BJ9" s="149"/>
      <c r="BK9" s="250"/>
      <c r="BL9" s="131" t="str">
        <f t="shared" ref="BL9:BL13" si="50">IF(ISBLANK(BJ9),"",VLOOKUP(BJ9,F_JAVELOT,2))</f>
        <v/>
      </c>
      <c r="BM9" s="149"/>
      <c r="BN9" s="250"/>
      <c r="BO9" s="131" t="str">
        <f t="shared" ref="BO9:BO13" si="51">IF(ISBLANK(BM9),"",VLOOKUP(BM9,F_MARTEAU,2))</f>
        <v/>
      </c>
      <c r="BP9" s="251">
        <f>IF(ISBLANK(#REF!),"",COUNTA(BM9,BJ9,BG9,BD9,BB9,AZ9,AX9,AV9,AT9,AR9,AP9,AN9,AL9,AJ9,AH9,AF9,AD9,AB9,Z9,X9,V9,T9,R9,P9,N9,L9,J9,H9,F9,D9))</f>
        <v>2</v>
      </c>
      <c r="BQ9" s="129">
        <f t="shared" si="29"/>
        <v>36</v>
      </c>
      <c r="BR9" s="253"/>
    </row>
    <row r="10" spans="1:70" s="177" customFormat="1" ht="15.75" customHeight="1" x14ac:dyDescent="0.2">
      <c r="A10" s="252" t="s">
        <v>246</v>
      </c>
      <c r="B10" s="127" t="s">
        <v>234</v>
      </c>
      <c r="C10" s="143" t="s">
        <v>11</v>
      </c>
      <c r="D10" s="144"/>
      <c r="E10" s="131"/>
      <c r="F10" s="144"/>
      <c r="G10" s="131" t="str">
        <f t="shared" si="0"/>
        <v/>
      </c>
      <c r="H10" s="400"/>
      <c r="I10" s="248" t="str">
        <f t="shared" si="30"/>
        <v/>
      </c>
      <c r="J10" s="144"/>
      <c r="K10" s="131" t="str">
        <f t="shared" si="2"/>
        <v/>
      </c>
      <c r="L10" s="144"/>
      <c r="M10" s="131" t="str">
        <f t="shared" si="31"/>
        <v/>
      </c>
      <c r="N10" s="400"/>
      <c r="O10" s="131" t="str">
        <f t="shared" si="32"/>
        <v/>
      </c>
      <c r="P10" s="146"/>
      <c r="Q10" s="131" t="str">
        <f t="shared" si="33"/>
        <v/>
      </c>
      <c r="R10" s="144"/>
      <c r="S10" s="131" t="str">
        <f t="shared" si="6"/>
        <v/>
      </c>
      <c r="T10" s="144"/>
      <c r="U10" s="131" t="str">
        <f t="shared" si="34"/>
        <v/>
      </c>
      <c r="V10" s="144"/>
      <c r="W10" s="131" t="str">
        <f t="shared" si="35"/>
        <v/>
      </c>
      <c r="X10" s="145"/>
      <c r="Y10" s="131" t="str">
        <f t="shared" si="36"/>
        <v/>
      </c>
      <c r="Z10" s="146"/>
      <c r="AA10" s="131" t="str">
        <f t="shared" si="37"/>
        <v/>
      </c>
      <c r="AB10" s="249"/>
      <c r="AC10" s="131" t="str">
        <f t="shared" si="11"/>
        <v/>
      </c>
      <c r="AD10" s="147"/>
      <c r="AE10" s="131" t="str">
        <f t="shared" si="38"/>
        <v/>
      </c>
      <c r="AF10" s="249"/>
      <c r="AG10" s="131" t="str">
        <f t="shared" si="39"/>
        <v/>
      </c>
      <c r="AH10" s="146"/>
      <c r="AI10" s="131" t="str">
        <f t="shared" si="40"/>
        <v/>
      </c>
      <c r="AJ10" s="249"/>
      <c r="AK10" s="131" t="str">
        <f t="shared" si="41"/>
        <v/>
      </c>
      <c r="AL10" s="131"/>
      <c r="AM10" s="131" t="str">
        <f t="shared" si="42"/>
        <v/>
      </c>
      <c r="AN10" s="131"/>
      <c r="AO10" s="131" t="str">
        <f t="shared" si="43"/>
        <v/>
      </c>
      <c r="AP10" s="131"/>
      <c r="AQ10" s="131" t="str">
        <f t="shared" si="44"/>
        <v/>
      </c>
      <c r="AR10" s="249"/>
      <c r="AS10" s="131" t="str">
        <f t="shared" si="45"/>
        <v/>
      </c>
      <c r="AT10" s="146"/>
      <c r="AU10" s="131" t="str">
        <f t="shared" si="46"/>
        <v/>
      </c>
      <c r="AV10" s="149">
        <v>364</v>
      </c>
      <c r="AW10" s="131">
        <f t="shared" si="21"/>
        <v>16</v>
      </c>
      <c r="AX10" s="149"/>
      <c r="AY10" s="131" t="str">
        <f t="shared" si="47"/>
        <v/>
      </c>
      <c r="AZ10" s="149"/>
      <c r="BA10" s="131" t="str">
        <f t="shared" si="48"/>
        <v/>
      </c>
      <c r="BB10" s="149"/>
      <c r="BC10" s="129" t="str">
        <f t="shared" si="24"/>
        <v/>
      </c>
      <c r="BD10" s="149">
        <v>634</v>
      </c>
      <c r="BE10" s="250" t="s">
        <v>146</v>
      </c>
      <c r="BF10" s="129">
        <f t="shared" si="25"/>
        <v>15</v>
      </c>
      <c r="BG10" s="149">
        <v>2203</v>
      </c>
      <c r="BH10" s="250"/>
      <c r="BI10" s="131">
        <f t="shared" si="49"/>
        <v>18</v>
      </c>
      <c r="BJ10" s="149"/>
      <c r="BK10" s="250"/>
      <c r="BL10" s="131" t="str">
        <f t="shared" si="50"/>
        <v/>
      </c>
      <c r="BM10" s="149"/>
      <c r="BN10" s="250"/>
      <c r="BO10" s="131" t="str">
        <f t="shared" si="51"/>
        <v/>
      </c>
      <c r="BP10" s="251">
        <f>IF(ISBLANK(#REF!),"",COUNTA(BM10,BJ10,BG10,BD10,BB10,AZ10,AX10,AV10,AT10,AR10,AP10,AN10,AL10,AJ10,AH10,AF10,AD10,AB10,Z10,X10,V10,T10,R10,P10,N10,L10,J10,H10,F10,D10))</f>
        <v>3</v>
      </c>
      <c r="BQ10" s="129">
        <f t="shared" si="29"/>
        <v>49</v>
      </c>
      <c r="BR10" s="253"/>
    </row>
    <row r="11" spans="1:70" s="177" customFormat="1" ht="15.75" customHeight="1" x14ac:dyDescent="0.2">
      <c r="A11" s="142" t="s">
        <v>249</v>
      </c>
      <c r="B11" s="143" t="s">
        <v>148</v>
      </c>
      <c r="C11" s="143" t="s">
        <v>17</v>
      </c>
      <c r="D11" s="145"/>
      <c r="E11" s="131"/>
      <c r="F11" s="144"/>
      <c r="G11" s="131" t="str">
        <f t="shared" si="0"/>
        <v/>
      </c>
      <c r="H11" s="400"/>
      <c r="I11" s="248" t="str">
        <f t="shared" si="30"/>
        <v/>
      </c>
      <c r="J11" s="144"/>
      <c r="K11" s="131" t="str">
        <f t="shared" si="2"/>
        <v/>
      </c>
      <c r="L11" s="144"/>
      <c r="M11" s="131" t="str">
        <f t="shared" si="31"/>
        <v/>
      </c>
      <c r="N11" s="400">
        <v>7294</v>
      </c>
      <c r="O11" s="131">
        <f t="shared" si="32"/>
        <v>1</v>
      </c>
      <c r="P11" s="146"/>
      <c r="Q11" s="131" t="str">
        <f t="shared" si="33"/>
        <v/>
      </c>
      <c r="R11" s="144"/>
      <c r="S11" s="131" t="str">
        <f t="shared" si="6"/>
        <v/>
      </c>
      <c r="T11" s="144"/>
      <c r="U11" s="131" t="str">
        <f t="shared" si="34"/>
        <v/>
      </c>
      <c r="V11" s="144"/>
      <c r="W11" s="131" t="str">
        <f t="shared" si="35"/>
        <v/>
      </c>
      <c r="X11" s="145"/>
      <c r="Y11" s="131" t="str">
        <f t="shared" si="36"/>
        <v/>
      </c>
      <c r="Z11" s="146"/>
      <c r="AA11" s="131" t="str">
        <f t="shared" si="37"/>
        <v/>
      </c>
      <c r="AB11" s="249"/>
      <c r="AC11" s="131" t="str">
        <f t="shared" si="11"/>
        <v/>
      </c>
      <c r="AD11" s="147"/>
      <c r="AE11" s="131" t="str">
        <f t="shared" si="38"/>
        <v/>
      </c>
      <c r="AF11" s="249"/>
      <c r="AG11" s="131" t="str">
        <f t="shared" si="39"/>
        <v/>
      </c>
      <c r="AH11" s="146"/>
      <c r="AI11" s="131" t="str">
        <f t="shared" si="40"/>
        <v/>
      </c>
      <c r="AJ11" s="249"/>
      <c r="AK11" s="131" t="str">
        <f t="shared" si="41"/>
        <v/>
      </c>
      <c r="AL11" s="131"/>
      <c r="AM11" s="131" t="str">
        <f t="shared" si="42"/>
        <v/>
      </c>
      <c r="AN11" s="131"/>
      <c r="AO11" s="131" t="str">
        <f t="shared" si="43"/>
        <v/>
      </c>
      <c r="AP11" s="131"/>
      <c r="AQ11" s="131" t="str">
        <f t="shared" si="44"/>
        <v/>
      </c>
      <c r="AR11" s="249"/>
      <c r="AS11" s="131" t="str">
        <f t="shared" si="45"/>
        <v/>
      </c>
      <c r="AT11" s="146"/>
      <c r="AU11" s="131" t="str">
        <f t="shared" si="46"/>
        <v/>
      </c>
      <c r="AV11" s="149"/>
      <c r="AW11" s="131" t="str">
        <f t="shared" si="21"/>
        <v/>
      </c>
      <c r="AX11" s="149"/>
      <c r="AY11" s="131" t="str">
        <f t="shared" si="47"/>
        <v/>
      </c>
      <c r="AZ11" s="149"/>
      <c r="BA11" s="131" t="str">
        <f t="shared" si="48"/>
        <v/>
      </c>
      <c r="BB11" s="149"/>
      <c r="BC11" s="129" t="str">
        <f t="shared" si="24"/>
        <v/>
      </c>
      <c r="BD11" s="149"/>
      <c r="BE11" s="250" t="s">
        <v>146</v>
      </c>
      <c r="BF11" s="129" t="str">
        <f t="shared" si="25"/>
        <v/>
      </c>
      <c r="BG11" s="149"/>
      <c r="BH11" s="250"/>
      <c r="BI11" s="131" t="str">
        <f t="shared" si="49"/>
        <v/>
      </c>
      <c r="BJ11" s="149"/>
      <c r="BK11" s="250"/>
      <c r="BL11" s="131" t="str">
        <f t="shared" si="50"/>
        <v/>
      </c>
      <c r="BM11" s="149"/>
      <c r="BN11" s="250"/>
      <c r="BO11" s="131" t="str">
        <f t="shared" si="51"/>
        <v/>
      </c>
      <c r="BP11" s="251">
        <f>IF(ISBLANK(#REF!),"",COUNTA(BM11,BJ11,BG11,BD11,BB11,AZ11,AX11,AV11,AT11,AR11,AP11,AN11,AL11,AJ11,AH11,AF11,AD11,AB11,Z11,X11,V11,T11,R11,P11,N11,L11,J11,H11,F11,D11))</f>
        <v>1</v>
      </c>
      <c r="BQ11" s="129">
        <f t="shared" si="29"/>
        <v>1</v>
      </c>
      <c r="BR11" s="253"/>
    </row>
    <row r="12" spans="1:70" s="177" customFormat="1" ht="15.75" customHeight="1" x14ac:dyDescent="0.2">
      <c r="A12" s="461" t="s">
        <v>253</v>
      </c>
      <c r="B12" s="462" t="s">
        <v>148</v>
      </c>
      <c r="C12" s="462" t="s">
        <v>22</v>
      </c>
      <c r="D12" s="145"/>
      <c r="E12" s="131"/>
      <c r="F12" s="144"/>
      <c r="G12" s="131"/>
      <c r="H12" s="400" t="s">
        <v>254</v>
      </c>
      <c r="I12" s="248"/>
      <c r="J12" s="144"/>
      <c r="K12" s="131"/>
      <c r="L12" s="144"/>
      <c r="M12" s="131"/>
      <c r="N12" s="400"/>
      <c r="O12" s="131"/>
      <c r="P12" s="146"/>
      <c r="Q12" s="131"/>
      <c r="R12" s="144"/>
      <c r="S12" s="131"/>
      <c r="T12" s="144"/>
      <c r="U12" s="131"/>
      <c r="V12" s="144"/>
      <c r="W12" s="131"/>
      <c r="X12" s="145"/>
      <c r="Y12" s="131"/>
      <c r="Z12" s="146"/>
      <c r="AA12" s="131"/>
      <c r="AB12" s="249"/>
      <c r="AC12" s="131"/>
      <c r="AD12" s="147"/>
      <c r="AE12" s="131"/>
      <c r="AF12" s="249"/>
      <c r="AG12" s="131"/>
      <c r="AH12" s="146"/>
      <c r="AI12" s="131"/>
      <c r="AJ12" s="249"/>
      <c r="AK12" s="131"/>
      <c r="AL12" s="131"/>
      <c r="AM12" s="131"/>
      <c r="AN12" s="131"/>
      <c r="AO12" s="131"/>
      <c r="AP12" s="131"/>
      <c r="AQ12" s="131"/>
      <c r="AR12" s="249"/>
      <c r="AS12" s="131"/>
      <c r="AT12" s="146"/>
      <c r="AU12" s="131"/>
      <c r="AV12" s="149"/>
      <c r="AW12" s="131"/>
      <c r="AX12" s="149"/>
      <c r="AY12" s="131"/>
      <c r="AZ12" s="149"/>
      <c r="BA12" s="131"/>
      <c r="BB12" s="149"/>
      <c r="BC12" s="129"/>
      <c r="BD12" s="149"/>
      <c r="BE12" s="250"/>
      <c r="BF12" s="129"/>
      <c r="BG12" s="149"/>
      <c r="BH12" s="250"/>
      <c r="BI12" s="131"/>
      <c r="BJ12" s="149"/>
      <c r="BK12" s="250"/>
      <c r="BL12" s="131"/>
      <c r="BM12" s="149"/>
      <c r="BN12" s="250"/>
      <c r="BO12" s="131"/>
      <c r="BP12" s="251"/>
      <c r="BQ12" s="129"/>
      <c r="BR12" s="253"/>
    </row>
    <row r="13" spans="1:70" s="177" customFormat="1" ht="15.75" customHeight="1" x14ac:dyDescent="0.2">
      <c r="A13" s="142" t="s">
        <v>152</v>
      </c>
      <c r="B13" s="143"/>
      <c r="C13" s="143" t="s">
        <v>10</v>
      </c>
      <c r="D13" s="144"/>
      <c r="E13" s="131"/>
      <c r="F13" s="144"/>
      <c r="G13" s="131" t="str">
        <f t="shared" si="0"/>
        <v/>
      </c>
      <c r="H13" s="400"/>
      <c r="I13" s="248" t="str">
        <f t="shared" si="30"/>
        <v/>
      </c>
      <c r="J13" s="144"/>
      <c r="K13" s="131" t="str">
        <f t="shared" si="2"/>
        <v/>
      </c>
      <c r="L13" s="144"/>
      <c r="M13" s="131" t="str">
        <f t="shared" si="31"/>
        <v/>
      </c>
      <c r="N13" s="400"/>
      <c r="O13" s="131" t="str">
        <f t="shared" si="32"/>
        <v/>
      </c>
      <c r="P13" s="146"/>
      <c r="Q13" s="131" t="str">
        <f t="shared" si="33"/>
        <v/>
      </c>
      <c r="R13" s="144"/>
      <c r="S13" s="131" t="str">
        <f t="shared" si="6"/>
        <v/>
      </c>
      <c r="T13" s="144"/>
      <c r="U13" s="131" t="str">
        <f t="shared" si="34"/>
        <v/>
      </c>
      <c r="V13" s="144"/>
      <c r="W13" s="131" t="str">
        <f t="shared" si="35"/>
        <v/>
      </c>
      <c r="X13" s="145"/>
      <c r="Y13" s="131" t="str">
        <f t="shared" si="36"/>
        <v/>
      </c>
      <c r="Z13" s="146"/>
      <c r="AA13" s="131" t="str">
        <f t="shared" si="37"/>
        <v/>
      </c>
      <c r="AB13" s="249"/>
      <c r="AC13" s="131" t="str">
        <f t="shared" si="11"/>
        <v/>
      </c>
      <c r="AD13" s="147"/>
      <c r="AE13" s="131" t="str">
        <f t="shared" si="38"/>
        <v/>
      </c>
      <c r="AF13" s="249"/>
      <c r="AG13" s="131" t="str">
        <f t="shared" si="39"/>
        <v/>
      </c>
      <c r="AH13" s="146"/>
      <c r="AI13" s="131" t="str">
        <f t="shared" si="40"/>
        <v/>
      </c>
      <c r="AJ13" s="249"/>
      <c r="AK13" s="131" t="str">
        <f t="shared" si="41"/>
        <v/>
      </c>
      <c r="AL13" s="131"/>
      <c r="AM13" s="131" t="str">
        <f t="shared" si="42"/>
        <v/>
      </c>
      <c r="AN13" s="131"/>
      <c r="AO13" s="131" t="str">
        <f t="shared" si="43"/>
        <v/>
      </c>
      <c r="AP13" s="131"/>
      <c r="AQ13" s="131" t="str">
        <f t="shared" si="44"/>
        <v/>
      </c>
      <c r="AR13" s="249"/>
      <c r="AS13" s="131" t="str">
        <f t="shared" si="45"/>
        <v/>
      </c>
      <c r="AT13" s="146"/>
      <c r="AU13" s="131" t="str">
        <f t="shared" si="46"/>
        <v/>
      </c>
      <c r="AV13" s="149"/>
      <c r="AW13" s="131" t="str">
        <f t="shared" si="21"/>
        <v/>
      </c>
      <c r="AX13" s="149"/>
      <c r="AY13" s="131" t="str">
        <f t="shared" si="47"/>
        <v/>
      </c>
      <c r="AZ13" s="149"/>
      <c r="BA13" s="131" t="str">
        <f t="shared" si="48"/>
        <v/>
      </c>
      <c r="BB13" s="149"/>
      <c r="BC13" s="129" t="str">
        <f t="shared" si="24"/>
        <v/>
      </c>
      <c r="BD13" s="149"/>
      <c r="BE13" s="250" t="s">
        <v>146</v>
      </c>
      <c r="BF13" s="129" t="str">
        <f t="shared" si="25"/>
        <v/>
      </c>
      <c r="BG13" s="149"/>
      <c r="BH13" s="250"/>
      <c r="BI13" s="131" t="str">
        <f t="shared" si="49"/>
        <v/>
      </c>
      <c r="BJ13" s="149"/>
      <c r="BK13" s="250"/>
      <c r="BL13" s="131" t="str">
        <f t="shared" si="50"/>
        <v/>
      </c>
      <c r="BM13" s="149"/>
      <c r="BN13" s="250"/>
      <c r="BO13" s="131" t="str">
        <f t="shared" si="51"/>
        <v/>
      </c>
      <c r="BP13" s="251">
        <f>IF(ISBLANK(#REF!),"",COUNTA(BM13,BJ13,BG13,BD13,BB13,AZ13,AX13,AV13,AT13,AR13,AP13,AN13,AL13,AJ13,AH13,AF13,AD13,AB13,Z13,X13,V13,T13,R13,P13,N13,L13,J13,H13,F13,D13))</f>
        <v>0</v>
      </c>
      <c r="BQ13" s="129">
        <f t="shared" si="29"/>
        <v>0</v>
      </c>
      <c r="BR13" s="253"/>
    </row>
    <row r="14" spans="1:70" x14ac:dyDescent="0.25">
      <c r="BN14" s="240"/>
    </row>
    <row r="15" spans="1:70" x14ac:dyDescent="0.25">
      <c r="BN15" s="240"/>
    </row>
    <row r="16" spans="1:70" x14ac:dyDescent="0.25">
      <c r="BN16" s="240"/>
    </row>
    <row r="17" spans="66:66" x14ac:dyDescent="0.25">
      <c r="BN17" s="240"/>
    </row>
  </sheetData>
  <sheetProtection selectLockedCells="1" selectUnlockedCells="1"/>
  <mergeCells count="37">
    <mergeCell ref="AT3:AU3"/>
    <mergeCell ref="AV3:AW3"/>
    <mergeCell ref="BM3:BO3"/>
    <mergeCell ref="BQ3:BQ4"/>
    <mergeCell ref="BR3:BR4"/>
    <mergeCell ref="AX3:AY3"/>
    <mergeCell ref="AZ3:BA3"/>
    <mergeCell ref="BB3:BC3"/>
    <mergeCell ref="BD3:BF3"/>
    <mergeCell ref="BG3:BI3"/>
    <mergeCell ref="BJ3:BL3"/>
    <mergeCell ref="AJ3:AK3"/>
    <mergeCell ref="AL3:AM3"/>
    <mergeCell ref="AN3:AO3"/>
    <mergeCell ref="AP3:AQ3"/>
    <mergeCell ref="AR3:AS3"/>
    <mergeCell ref="Z3:AA3"/>
    <mergeCell ref="AB3:AC3"/>
    <mergeCell ref="AD3:AE3"/>
    <mergeCell ref="AF3:AG3"/>
    <mergeCell ref="AH3:AI3"/>
    <mergeCell ref="A1:BR1"/>
    <mergeCell ref="AF2:AG2"/>
    <mergeCell ref="A3:A4"/>
    <mergeCell ref="B3:B4"/>
    <mergeCell ref="C3:C4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rintOptions horizontalCentered="1"/>
  <pageMargins left="0.19652777777777777" right="0.19652777777777777" top="0.59027777777777779" bottom="0.39305555555555555" header="0.19652777777777777" footer="0.19652777777777777"/>
  <pageSetup paperSize="9" scale="98" firstPageNumber="0" fitToHeight="6" orientation="landscape" horizontalDpi="300" verticalDpi="300" r:id="rId1"/>
  <headerFooter alignWithMargins="0">
    <oddHeader>&amp;LFSGT &amp;CCHALLENGE GUIMIER
1er tour&amp;RParis 19 novembre 2011</oddHeader>
    <oddFooter>&amp;CPage &amp;P de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CL37"/>
  <sheetViews>
    <sheetView showGridLines="0" showZeros="0" view="pageBreakPreview" zoomScaleNormal="85" zoomScaleSheetLayoutView="100" workbookViewId="0">
      <pane xSplit="5" ySplit="4" topLeftCell="H5" activePane="bottomRight" state="frozen"/>
      <selection pane="topRight" activeCell="F1" sqref="F1"/>
      <selection pane="bottomLeft" activeCell="A32" sqref="A32"/>
      <selection pane="bottomRight" activeCell="A13" sqref="A13"/>
    </sheetView>
  </sheetViews>
  <sheetFormatPr baseColWidth="10" defaultRowHeight="15.75" x14ac:dyDescent="0.25"/>
  <cols>
    <col min="1" max="1" width="16.75" style="93" customWidth="1"/>
    <col min="2" max="2" width="5.875" style="187" customWidth="1"/>
    <col min="3" max="3" width="5.125" style="187" customWidth="1"/>
    <col min="4" max="4" width="0" style="188" hidden="1" customWidth="1"/>
    <col min="5" max="5" width="0" style="187" hidden="1" customWidth="1"/>
    <col min="6" max="6" width="9.125" style="188" hidden="1" customWidth="1"/>
    <col min="7" max="7" width="8.125" style="187" hidden="1" customWidth="1"/>
    <col min="8" max="8" width="11" style="188" customWidth="1"/>
    <col min="9" max="9" width="11" style="187" hidden="1" customWidth="1"/>
    <col min="10" max="10" width="9.125" style="187" hidden="1" customWidth="1"/>
    <col min="11" max="11" width="8.125" style="187" hidden="1" customWidth="1"/>
    <col min="12" max="13" width="11" style="187" hidden="1" customWidth="1"/>
    <col min="14" max="14" width="11" style="188" customWidth="1"/>
    <col min="15" max="17" width="11" style="187" hidden="1" customWidth="1"/>
    <col min="18" max="18" width="0" style="188" hidden="1" customWidth="1"/>
    <col min="19" max="19" width="0" style="187" hidden="1" customWidth="1"/>
    <col min="20" max="20" width="11" style="188" hidden="1" customWidth="1"/>
    <col min="21" max="23" width="11" style="187" hidden="1" customWidth="1"/>
    <col min="24" max="24" width="11" style="188" hidden="1" customWidth="1"/>
    <col min="25" max="27" width="11" style="187" hidden="1" customWidth="1"/>
    <col min="28" max="28" width="9.125" style="187" hidden="1" customWidth="1"/>
    <col min="29" max="29" width="8.125" style="187" hidden="1" customWidth="1"/>
    <col min="30" max="30" width="11" style="189" hidden="1" customWidth="1"/>
    <col min="31" max="31" width="11" style="187" hidden="1" customWidth="1"/>
    <col min="32" max="32" width="11" style="189" customWidth="1"/>
    <col min="33" max="37" width="11" style="187" hidden="1" customWidth="1"/>
    <col min="38" max="38" width="11" style="189" hidden="1" customWidth="1"/>
    <col min="39" max="41" width="11" style="187" hidden="1" customWidth="1"/>
    <col min="42" max="42" width="11" style="189" hidden="1" customWidth="1"/>
    <col min="43" max="43" width="11" style="187" hidden="1" customWidth="1"/>
    <col min="44" max="44" width="11" style="189" hidden="1" customWidth="1"/>
    <col min="45" max="45" width="11" style="187" hidden="1" customWidth="1"/>
    <col min="46" max="46" width="11" style="189" hidden="1" customWidth="1"/>
    <col min="47" max="47" width="11" style="187" hidden="1" customWidth="1"/>
    <col min="48" max="48" width="9.125" style="190" customWidth="1"/>
    <col min="49" max="49" width="8.125" style="187" hidden="1" customWidth="1"/>
    <col min="50" max="50" width="11" style="190" hidden="1" customWidth="1"/>
    <col min="51" max="51" width="11" style="187" hidden="1" customWidth="1"/>
    <col min="52" max="52" width="11" style="190" customWidth="1"/>
    <col min="53" max="53" width="11" style="187" hidden="1" customWidth="1"/>
    <col min="54" max="54" width="9.125" style="190" hidden="1" customWidth="1"/>
    <col min="55" max="55" width="8.125" style="187" hidden="1" customWidth="1"/>
    <col min="56" max="56" width="9.125" style="190" customWidth="1"/>
    <col min="57" max="57" width="11" style="254" hidden="1" customWidth="1"/>
    <col min="58" max="58" width="8.125" style="187" hidden="1" customWidth="1"/>
    <col min="59" max="59" width="11" style="190" customWidth="1"/>
    <col min="60" max="60" width="11" style="255" hidden="1" customWidth="1"/>
    <col min="61" max="61" width="11" style="187" hidden="1" customWidth="1"/>
    <col min="62" max="62" width="11" style="190" customWidth="1"/>
    <col min="63" max="63" width="11" style="190" hidden="1" customWidth="1"/>
    <col min="64" max="64" width="11" style="187" hidden="1" customWidth="1"/>
    <col min="65" max="65" width="11" style="190" hidden="1" customWidth="1"/>
    <col min="66" max="66" width="11" style="256" hidden="1" customWidth="1"/>
    <col min="67" max="67" width="11" style="187" hidden="1" customWidth="1"/>
    <col min="68" max="68" width="8.75" style="187" customWidth="1"/>
    <col min="69" max="69" width="7.875" style="187" hidden="1" customWidth="1"/>
    <col min="70" max="70" width="7.25" style="187" hidden="1" customWidth="1"/>
    <col min="71" max="71" width="15" style="192" hidden="1" customWidth="1"/>
    <col min="72" max="72" width="8" style="192" hidden="1" customWidth="1"/>
    <col min="73" max="73" width="0" style="192" hidden="1" customWidth="1"/>
    <col min="74" max="87" width="8" style="192" hidden="1" customWidth="1"/>
    <col min="88" max="88" width="0" style="192" hidden="1" customWidth="1"/>
    <col min="89" max="90" width="8" style="192" hidden="1" customWidth="1"/>
    <col min="91" max="16384" width="11" style="192"/>
  </cols>
  <sheetData>
    <row r="1" spans="1:90" ht="21.95" customHeight="1" x14ac:dyDescent="0.25">
      <c r="A1" s="438" t="s">
        <v>153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T1" s="438"/>
      <c r="AU1" s="438"/>
      <c r="AV1" s="438"/>
      <c r="AW1" s="438"/>
      <c r="AX1" s="438"/>
      <c r="AY1" s="438"/>
      <c r="AZ1" s="438"/>
      <c r="BA1" s="438"/>
      <c r="BB1" s="438"/>
      <c r="BC1" s="438"/>
      <c r="BD1" s="438"/>
      <c r="BE1" s="438"/>
      <c r="BF1" s="438"/>
      <c r="BG1" s="438"/>
      <c r="BH1" s="438"/>
      <c r="BI1" s="438"/>
      <c r="BJ1" s="438"/>
      <c r="BK1" s="438"/>
      <c r="BL1" s="438"/>
      <c r="BM1" s="438"/>
      <c r="BN1" s="438"/>
      <c r="BO1" s="438"/>
      <c r="BP1" s="438"/>
      <c r="BQ1" s="438"/>
      <c r="BR1" s="438"/>
    </row>
    <row r="2" spans="1:90" ht="22.9" customHeight="1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454"/>
      <c r="AH2" s="454"/>
      <c r="AI2" s="454"/>
      <c r="AJ2" s="454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</row>
    <row r="3" spans="1:90" s="194" customFormat="1" ht="15.75" customHeight="1" x14ac:dyDescent="0.2">
      <c r="A3" s="455" t="s">
        <v>75</v>
      </c>
      <c r="B3" s="456" t="s">
        <v>54</v>
      </c>
      <c r="C3" s="456" t="s">
        <v>56</v>
      </c>
      <c r="D3" s="457" t="s">
        <v>132</v>
      </c>
      <c r="E3" s="457"/>
      <c r="F3" s="457" t="s">
        <v>76</v>
      </c>
      <c r="G3" s="457"/>
      <c r="H3" s="457" t="s">
        <v>115</v>
      </c>
      <c r="I3" s="457"/>
      <c r="J3" s="457" t="s">
        <v>116</v>
      </c>
      <c r="K3" s="457"/>
      <c r="L3" s="457" t="s">
        <v>79</v>
      </c>
      <c r="M3" s="457"/>
      <c r="N3" s="457" t="s">
        <v>117</v>
      </c>
      <c r="O3" s="457"/>
      <c r="P3" s="457" t="s">
        <v>80</v>
      </c>
      <c r="Q3" s="457"/>
      <c r="R3" s="457" t="s">
        <v>81</v>
      </c>
      <c r="S3" s="457"/>
      <c r="T3" s="457" t="s">
        <v>133</v>
      </c>
      <c r="U3" s="457"/>
      <c r="V3" s="457" t="s">
        <v>118</v>
      </c>
      <c r="W3" s="457"/>
      <c r="X3" s="457" t="s">
        <v>119</v>
      </c>
      <c r="Y3" s="457"/>
      <c r="Z3" s="457" t="s">
        <v>83</v>
      </c>
      <c r="AA3" s="457"/>
      <c r="AB3" s="457" t="s">
        <v>120</v>
      </c>
      <c r="AC3" s="457"/>
      <c r="AD3" s="457" t="s">
        <v>84</v>
      </c>
      <c r="AE3" s="457"/>
      <c r="AF3" s="457" t="s">
        <v>121</v>
      </c>
      <c r="AG3" s="457"/>
      <c r="AH3" s="457" t="s">
        <v>85</v>
      </c>
      <c r="AI3" s="457"/>
      <c r="AJ3" s="457" t="s">
        <v>86</v>
      </c>
      <c r="AK3" s="457"/>
      <c r="AL3" s="457" t="s">
        <v>122</v>
      </c>
      <c r="AM3" s="457"/>
      <c r="AN3" s="457" t="s">
        <v>123</v>
      </c>
      <c r="AO3" s="457"/>
      <c r="AP3" s="457" t="s">
        <v>124</v>
      </c>
      <c r="AQ3" s="457"/>
      <c r="AR3" s="457" t="s">
        <v>89</v>
      </c>
      <c r="AS3" s="457"/>
      <c r="AT3" s="457" t="s">
        <v>125</v>
      </c>
      <c r="AU3" s="457"/>
      <c r="AV3" s="457" t="s">
        <v>90</v>
      </c>
      <c r="AW3" s="457"/>
      <c r="AX3" s="457" t="s">
        <v>91</v>
      </c>
      <c r="AY3" s="457"/>
      <c r="AZ3" s="457" t="s">
        <v>92</v>
      </c>
      <c r="BA3" s="457"/>
      <c r="BB3" s="457" t="s">
        <v>93</v>
      </c>
      <c r="BC3" s="457"/>
      <c r="BD3" s="457" t="s">
        <v>142</v>
      </c>
      <c r="BE3" s="457"/>
      <c r="BF3" s="457"/>
      <c r="BG3" s="457" t="s">
        <v>95</v>
      </c>
      <c r="BH3" s="457"/>
      <c r="BI3" s="457"/>
      <c r="BJ3" s="457" t="s">
        <v>108</v>
      </c>
      <c r="BK3" s="457"/>
      <c r="BL3" s="457"/>
      <c r="BM3" s="457" t="s">
        <v>109</v>
      </c>
      <c r="BN3" s="457"/>
      <c r="BO3" s="457"/>
      <c r="BP3" s="257" t="s">
        <v>98</v>
      </c>
      <c r="BQ3" s="458" t="s">
        <v>135</v>
      </c>
      <c r="BR3" s="440" t="s">
        <v>58</v>
      </c>
      <c r="BT3" s="168" t="str">
        <f>POINTS!B3</f>
        <v>ABDO</v>
      </c>
      <c r="BU3" s="178" t="str">
        <f>POINTS!C3</f>
        <v>MASC</v>
      </c>
      <c r="BV3" s="178" t="str">
        <f>POINTS!D3</f>
        <v>ASGB</v>
      </c>
      <c r="BW3" s="178" t="str">
        <f>POINTS!E3</f>
        <v>BMSA</v>
      </c>
      <c r="BX3" s="178" t="s">
        <v>60</v>
      </c>
      <c r="BY3" s="178" t="str">
        <f>POINTS!G3</f>
        <v>CMA</v>
      </c>
      <c r="BZ3" s="178" t="str">
        <f>POINTS!H3</f>
        <v>ACMA</v>
      </c>
      <c r="CA3" s="178" t="str">
        <f>POINTS!I3</f>
        <v>COMA</v>
      </c>
      <c r="CB3" s="178" t="str">
        <f>POINTS!J3</f>
        <v>CSB</v>
      </c>
      <c r="CC3" s="178" t="str">
        <f>POINTS!K3</f>
        <v>ESV</v>
      </c>
      <c r="CD3" s="178" t="str">
        <f>POINTS!L3</f>
        <v>ESCXV</v>
      </c>
      <c r="CE3" s="178" t="str">
        <f>POINTS!M3</f>
        <v>ESS</v>
      </c>
      <c r="CF3" s="178" t="str">
        <f>POINTS!N3</f>
        <v>NLSA</v>
      </c>
      <c r="CG3" s="178" t="str">
        <f>POINTS!O3</f>
        <v>SDUS</v>
      </c>
      <c r="CH3" s="178" t="str">
        <f>POINTS!P3</f>
        <v>TAC</v>
      </c>
      <c r="CI3" s="178" t="str">
        <f>POINTS!Q3</f>
        <v>MASC</v>
      </c>
      <c r="CJ3" s="178" t="str">
        <f>POINTS!R3</f>
        <v>USI</v>
      </c>
      <c r="CK3" s="178" t="str">
        <f>POINTS!S3</f>
        <v>USMA</v>
      </c>
      <c r="CL3" s="108" t="s">
        <v>99</v>
      </c>
    </row>
    <row r="4" spans="1:90" s="194" customFormat="1" ht="16.5" customHeight="1" thickBot="1" x14ac:dyDescent="0.25">
      <c r="A4" s="455"/>
      <c r="B4" s="456"/>
      <c r="C4" s="456"/>
      <c r="D4" s="258" t="s">
        <v>100</v>
      </c>
      <c r="E4" s="259" t="s">
        <v>73</v>
      </c>
      <c r="F4" s="258" t="s">
        <v>100</v>
      </c>
      <c r="G4" s="259" t="s">
        <v>73</v>
      </c>
      <c r="H4" s="258" t="s">
        <v>100</v>
      </c>
      <c r="I4" s="259" t="s">
        <v>73</v>
      </c>
      <c r="J4" s="258" t="s">
        <v>100</v>
      </c>
      <c r="K4" s="259" t="s">
        <v>73</v>
      </c>
      <c r="L4" s="258" t="s">
        <v>100</v>
      </c>
      <c r="M4" s="259" t="s">
        <v>73</v>
      </c>
      <c r="N4" s="258" t="s">
        <v>100</v>
      </c>
      <c r="O4" s="259" t="s">
        <v>73</v>
      </c>
      <c r="P4" s="258" t="s">
        <v>100</v>
      </c>
      <c r="Q4" s="259" t="s">
        <v>73</v>
      </c>
      <c r="R4" s="258" t="s">
        <v>100</v>
      </c>
      <c r="S4" s="259" t="s">
        <v>73</v>
      </c>
      <c r="T4" s="258" t="s">
        <v>100</v>
      </c>
      <c r="U4" s="259" t="s">
        <v>73</v>
      </c>
      <c r="V4" s="258" t="s">
        <v>100</v>
      </c>
      <c r="W4" s="259" t="s">
        <v>73</v>
      </c>
      <c r="X4" s="258" t="s">
        <v>100</v>
      </c>
      <c r="Y4" s="259" t="s">
        <v>73</v>
      </c>
      <c r="Z4" s="259" t="s">
        <v>100</v>
      </c>
      <c r="AA4" s="259" t="s">
        <v>73</v>
      </c>
      <c r="AB4" s="259" t="s">
        <v>100</v>
      </c>
      <c r="AC4" s="259" t="s">
        <v>73</v>
      </c>
      <c r="AD4" s="260" t="s">
        <v>100</v>
      </c>
      <c r="AE4" s="259" t="s">
        <v>73</v>
      </c>
      <c r="AF4" s="260" t="s">
        <v>100</v>
      </c>
      <c r="AG4" s="259" t="s">
        <v>73</v>
      </c>
      <c r="AH4" s="259" t="s">
        <v>100</v>
      </c>
      <c r="AI4" s="259" t="s">
        <v>73</v>
      </c>
      <c r="AJ4" s="259" t="s">
        <v>100</v>
      </c>
      <c r="AK4" s="259" t="s">
        <v>73</v>
      </c>
      <c r="AL4" s="260" t="s">
        <v>100</v>
      </c>
      <c r="AM4" s="259" t="s">
        <v>73</v>
      </c>
      <c r="AN4" s="259" t="s">
        <v>100</v>
      </c>
      <c r="AO4" s="259" t="s">
        <v>73</v>
      </c>
      <c r="AP4" s="260" t="s">
        <v>100</v>
      </c>
      <c r="AQ4" s="259" t="s">
        <v>73</v>
      </c>
      <c r="AR4" s="260" t="s">
        <v>100</v>
      </c>
      <c r="AS4" s="259" t="s">
        <v>73</v>
      </c>
      <c r="AT4" s="260" t="s">
        <v>100</v>
      </c>
      <c r="AU4" s="259" t="s">
        <v>73</v>
      </c>
      <c r="AV4" s="261" t="s">
        <v>100</v>
      </c>
      <c r="AW4" s="259" t="s">
        <v>73</v>
      </c>
      <c r="AX4" s="261" t="s">
        <v>100</v>
      </c>
      <c r="AY4" s="259" t="s">
        <v>73</v>
      </c>
      <c r="AZ4" s="261" t="s">
        <v>100</v>
      </c>
      <c r="BA4" s="259" t="s">
        <v>73</v>
      </c>
      <c r="BB4" s="261" t="s">
        <v>100</v>
      </c>
      <c r="BC4" s="259" t="s">
        <v>73</v>
      </c>
      <c r="BD4" s="261" t="s">
        <v>100</v>
      </c>
      <c r="BE4" s="262" t="s">
        <v>143</v>
      </c>
      <c r="BF4" s="259" t="s">
        <v>73</v>
      </c>
      <c r="BG4" s="261" t="s">
        <v>100</v>
      </c>
      <c r="BH4" s="263" t="s">
        <v>143</v>
      </c>
      <c r="BI4" s="259" t="s">
        <v>73</v>
      </c>
      <c r="BJ4" s="261" t="s">
        <v>100</v>
      </c>
      <c r="BK4" s="264" t="s">
        <v>143</v>
      </c>
      <c r="BL4" s="259" t="s">
        <v>73</v>
      </c>
      <c r="BM4" s="261" t="s">
        <v>100</v>
      </c>
      <c r="BN4" s="265" t="s">
        <v>144</v>
      </c>
      <c r="BO4" s="259" t="s">
        <v>73</v>
      </c>
      <c r="BP4" s="266" t="str">
        <f t="shared" ref="BP4:BP26" si="0">IF(ISBLANK(C4),"",COUNTA(BM4,BJ4,BG4,BD4,BB4,AZ4,AX4,AV4,AT4,AR4,AP4,AN4,AL4,AJ4,AH4,AF4,AD4,AB4,Z4,X4,V4,T4,R4,P4,N4,L4,J4,H4,F4,D4))</f>
        <v/>
      </c>
      <c r="BQ4" s="458"/>
      <c r="BR4" s="440"/>
      <c r="BT4" s="267"/>
      <c r="BU4" s="210"/>
      <c r="BV4" s="210"/>
      <c r="BW4" s="210"/>
      <c r="BX4" s="210"/>
      <c r="BY4" s="210"/>
      <c r="BZ4" s="210"/>
      <c r="CA4" s="210"/>
      <c r="CB4" s="210"/>
      <c r="CC4" s="210"/>
      <c r="CD4" s="210"/>
      <c r="CE4" s="210"/>
      <c r="CF4" s="210"/>
      <c r="CG4" s="210"/>
      <c r="CH4" s="210"/>
      <c r="CI4" s="210"/>
      <c r="CJ4" s="210"/>
      <c r="CK4" s="210"/>
      <c r="CL4" s="211"/>
    </row>
    <row r="5" spans="1:90" s="194" customFormat="1" ht="15.75" customHeight="1" x14ac:dyDescent="0.2">
      <c r="A5" s="459" t="s">
        <v>252</v>
      </c>
      <c r="B5" s="150" t="s">
        <v>155</v>
      </c>
      <c r="C5" s="150" t="s">
        <v>22</v>
      </c>
      <c r="D5" s="170"/>
      <c r="E5" s="171"/>
      <c r="F5" s="170"/>
      <c r="G5" s="184" t="str">
        <f t="shared" ref="G5:G26" si="1">IF(ISBLANK(F5),"",VLOOKUP(F5,H_60_m,2))</f>
        <v/>
      </c>
      <c r="H5" s="400"/>
      <c r="I5" s="171" t="str">
        <f t="shared" ref="I5:I8" si="2">IF(ISBLANK(H5),"",VLOOKUP(H5,H_100_m,2))</f>
        <v/>
      </c>
      <c r="J5" s="170"/>
      <c r="K5" s="171" t="str">
        <f t="shared" ref="K5:K9" si="3">IF(ISBLANK(J5),"",VLOOKUP(J5,H_200_m,2))</f>
        <v/>
      </c>
      <c r="L5" s="170"/>
      <c r="M5" s="171" t="str">
        <f t="shared" ref="M5:M8" si="4">IF(ISBLANK(L5),"",VLOOKUP(L5,H_300_m,2))</f>
        <v/>
      </c>
      <c r="N5" s="170"/>
      <c r="O5" s="171" t="str">
        <f t="shared" ref="O5:O8" si="5">IF(ISBLANK(N5),"",VLOOKUP(N5,H_400_m,2))</f>
        <v/>
      </c>
      <c r="P5" s="172"/>
      <c r="Q5" s="171" t="str">
        <f t="shared" ref="Q5:Q8" si="6">IF(ISBLANK(P5),"",VLOOKUP(P5,H_50_m_H_,2))</f>
        <v/>
      </c>
      <c r="R5" s="170"/>
      <c r="S5" s="171" t="str">
        <f t="shared" ref="S5:S26" si="7">IF(ISBLANK(R5),"",VLOOKUP(R5,H_60_m_H_,2))</f>
        <v/>
      </c>
      <c r="T5" s="170"/>
      <c r="U5" s="171" t="str">
        <f t="shared" ref="U5:U8" si="8">IF(ISBLANK(T5),"",VLOOKUP(T5,H_110_m_H_,2))</f>
        <v/>
      </c>
      <c r="V5" s="172"/>
      <c r="W5" s="171" t="str">
        <f t="shared" ref="W5:W8" si="9">IF(ISBLANK(V5),"",VLOOKUP(V5,H_320_m_H,2))</f>
        <v/>
      </c>
      <c r="X5" s="173"/>
      <c r="Y5" s="171" t="str">
        <f t="shared" ref="Y5:Y8" si="10">IF(ISBLANK(X5),"",VLOOKUP(X5,H_400_m_H,2))</f>
        <v/>
      </c>
      <c r="Z5" s="172"/>
      <c r="AA5" s="171" t="str">
        <f t="shared" ref="AA5:AA8" si="11">IF(ISBLANK(Z5),"",VLOOKUP(Z5,H_500_m,2))</f>
        <v/>
      </c>
      <c r="AB5" s="174"/>
      <c r="AC5" s="184" t="str">
        <f t="shared" ref="AC5:AC26" si="12">IF(ISBLANK(AB5),"",VLOOKUP(AB5,H_800_m,2))</f>
        <v/>
      </c>
      <c r="AD5" s="152"/>
      <c r="AE5" s="171" t="str">
        <f t="shared" ref="AE5:AE8" si="13">IF(ISBLANK(AD5),"",VLOOKUP(AD5,H_1000_m,2))</f>
        <v/>
      </c>
      <c r="AF5" s="399">
        <v>44320</v>
      </c>
      <c r="AG5" s="171">
        <f t="shared" ref="AG5:AG8" si="14">IF(ISBLANK(AF5),"",VLOOKUP(AF5,H_1500_m,2))</f>
        <v>1</v>
      </c>
      <c r="AH5" s="172"/>
      <c r="AI5" s="171" t="str">
        <f t="shared" ref="AI5:AI8" si="15">IF(ISBLANK(AH5),"",VLOOKUP(AH5,H_2000_m,2))</f>
        <v/>
      </c>
      <c r="AJ5" s="171"/>
      <c r="AK5" s="171" t="str">
        <f t="shared" ref="AK5:AK8" si="16">IF(ISBLANK(AJ5),"",VLOOKUP(AJ5,H_3000_m,2))</f>
        <v/>
      </c>
      <c r="AL5" s="174"/>
      <c r="AM5" s="171" t="str">
        <f t="shared" ref="AM5:AM8" si="17">IF(ISBLANK(AL5),"",VLOOKUP(AL5,H_5000_m,2))</f>
        <v/>
      </c>
      <c r="AN5" s="171"/>
      <c r="AO5" s="171" t="str">
        <f t="shared" ref="AO5:AO8" si="18">IF(ISBLANK(AN5),"",VLOOKUP(AN5,H_1500_steeple,2))</f>
        <v/>
      </c>
      <c r="AP5" s="174"/>
      <c r="AQ5" s="171" t="str">
        <f t="shared" ref="AQ5:AQ8" si="19">IF(ISBLANK(AP5),"",VLOOKUP(AP5,H_3000_steeple,2))</f>
        <v/>
      </c>
      <c r="AR5" s="174"/>
      <c r="AS5" s="171" t="str">
        <f t="shared" ref="AS5:AS8" si="20">IF(ISBLANK(AR5),"",VLOOKUP(AR5,H_3_km_marche,2))</f>
        <v/>
      </c>
      <c r="AT5" s="152"/>
      <c r="AU5" s="171" t="str">
        <f t="shared" ref="AU5:AU8" si="21">IF(ISBLANK(AT5),"",VLOOKUP(AT5,H_5_km_marche,2))</f>
        <v/>
      </c>
      <c r="AV5" s="153"/>
      <c r="AW5" s="171" t="str">
        <f t="shared" ref="AW5:AW26" si="22">IF(ISBLANK(AV5),"",VLOOKUP(AV5,H_LONGUEUR,2))</f>
        <v/>
      </c>
      <c r="AX5" s="153"/>
      <c r="AY5" s="171" t="str">
        <f t="shared" ref="AY5:AY8" si="23">IF(ISBLANK(AX5),"",VLOOKUP(AX5,H_T_S_,2))</f>
        <v/>
      </c>
      <c r="AZ5" s="153"/>
      <c r="BA5" s="171" t="str">
        <f t="shared" ref="BA5:BA8" si="24">IF(ISBLANK(AZ5),"",VLOOKUP(AZ5,H_HAUTEUR,2))</f>
        <v/>
      </c>
      <c r="BB5" s="153"/>
      <c r="BC5" s="171" t="str">
        <f t="shared" ref="BC5:BC26" si="25">IF(ISBLANK(BB5),"",VLOOKUP(BB5,H_PERCHE,2))</f>
        <v/>
      </c>
      <c r="BD5" s="153"/>
      <c r="BE5" s="268"/>
      <c r="BF5" s="171" t="str">
        <f t="shared" ref="BF5:BF26" si="26">IF(ISBLANK(BD5),"",VLOOKUP(BD5,H_POIDS,2))</f>
        <v/>
      </c>
      <c r="BG5" s="153"/>
      <c r="BH5" s="269"/>
      <c r="BI5" s="171" t="str">
        <f t="shared" ref="BI5:BI20" si="27">IF(ISBLANK(BG5),"",VLOOKUP(BG5,H_DISQUE,2))</f>
        <v/>
      </c>
      <c r="BJ5" s="153">
        <v>1975</v>
      </c>
      <c r="BK5" s="270"/>
      <c r="BL5" s="171">
        <f t="shared" ref="BL5:BL20" si="28">IF(ISBLANK(BJ5),"",VLOOKUP(BJ5,H_JAVELOT,2))</f>
        <v>8</v>
      </c>
      <c r="BM5" s="153"/>
      <c r="BN5" s="271"/>
      <c r="BO5" s="171" t="str">
        <f t="shared" ref="BO5:BO20" si="29">IF(ISBLANK(BM5),"",VLOOKUP(BM5,H_MARTEAU,2))</f>
        <v/>
      </c>
      <c r="BP5" s="183">
        <f t="shared" si="0"/>
        <v>2</v>
      </c>
      <c r="BQ5" s="171">
        <f t="shared" ref="BQ5:BQ26" si="30">SUM(BF5,BC5,BA5,AY5,AW5,AU5,AS5,AQ5,AO5,AM5,AK5,AI5,AG5,AE5,AC5,AA5,Y5,W5,U5,S5,Q5,O5,M5,K5,I5,G5,E5)</f>
        <v>1</v>
      </c>
      <c r="BR5" s="232"/>
      <c r="BT5" s="223" t="str">
        <f t="shared" ref="BT5:BT26" si="31">IF(C5&lt;&gt;($BT$3),"",BQ5)</f>
        <v/>
      </c>
      <c r="BU5" s="224" t="str">
        <f t="shared" ref="BU5:BU26" si="32">IF(C5&lt;&gt;($BU$3),"",BQ5)</f>
        <v/>
      </c>
      <c r="BV5" s="224" t="str">
        <f t="shared" ref="BV5:BV26" si="33">IF(C5&lt;&gt;($BV$3),"",BQ5)</f>
        <v/>
      </c>
      <c r="BW5" s="224" t="str">
        <f t="shared" ref="BW5:BW26" si="34">IF(C5&lt;&gt;($BW$3),"",BQ5)</f>
        <v/>
      </c>
      <c r="BX5" s="224" t="str">
        <f t="shared" ref="BX5:BX26" si="35">IF(C5&lt;&gt;($BX$3),"",BQ5)</f>
        <v/>
      </c>
      <c r="BY5" s="224" t="str">
        <f t="shared" ref="BY5:BY26" si="36">IF(C5&lt;&gt;($BY$3),"",BQ5)</f>
        <v/>
      </c>
      <c r="BZ5" s="224" t="str">
        <f t="shared" ref="BZ5:BZ26" si="37">IF(C5&lt;&gt;($BZ$3),"",BQ5)</f>
        <v/>
      </c>
      <c r="CA5" s="224" t="str">
        <f t="shared" ref="CA5:CA26" si="38">IF(C5&lt;&gt;($CA$3),"",BQ5)</f>
        <v/>
      </c>
      <c r="CB5" s="224" t="str">
        <f t="shared" ref="CB5:CB26" si="39">IF(C5&lt;&gt;($CB$3),"",BQ5)</f>
        <v/>
      </c>
      <c r="CC5" s="224" t="str">
        <f t="shared" ref="CC5:CC26" si="40">IF(C5&lt;&gt;($CC$3),"",BQ5)</f>
        <v/>
      </c>
      <c r="CD5" s="224" t="str">
        <f t="shared" ref="CD5:CD26" si="41">IF(C5&lt;&gt;($CD$3),"",BQ5)</f>
        <v/>
      </c>
      <c r="CE5" s="224" t="str">
        <f t="shared" ref="CE5:CE26" si="42">IF(C5&lt;&gt;($CE$3),"",BQ5)</f>
        <v/>
      </c>
      <c r="CF5" s="224" t="str">
        <f t="shared" ref="CF5:CF26" si="43">IF(C5&lt;&gt;($CF$3),"",BQ5)</f>
        <v/>
      </c>
      <c r="CG5" s="224">
        <f t="shared" ref="CG5:CG26" si="44">IF(C5&lt;&gt;($CG$3),"",BQ5)</f>
        <v>1</v>
      </c>
      <c r="CH5" s="224" t="str">
        <f t="shared" ref="CH5:CH26" si="45">IF(C5&lt;&gt;($CH$3),"",BQ5)</f>
        <v/>
      </c>
      <c r="CI5" s="224" t="str">
        <f t="shared" ref="CI5:CI26" si="46">IF(C5&lt;&gt;($CI$3),"",BQ5)</f>
        <v/>
      </c>
      <c r="CJ5" s="224" t="str">
        <f t="shared" ref="CJ5:CJ26" si="47">IF(C5&lt;&gt;($CJ$3),"",BQ5)</f>
        <v/>
      </c>
      <c r="CK5" s="224" t="str">
        <f t="shared" ref="CK5:CK26" si="48">IF(C5&lt;&gt;($CK$3),"",BQ5)</f>
        <v/>
      </c>
      <c r="CL5" s="225" t="str">
        <f t="shared" ref="CL5:CL26" si="49">IF(C5&lt;&gt;($CL$3),"",BQ5)</f>
        <v/>
      </c>
    </row>
    <row r="6" spans="1:90" s="194" customFormat="1" ht="15.75" customHeight="1" x14ac:dyDescent="0.2">
      <c r="A6" s="459" t="s">
        <v>251</v>
      </c>
      <c r="B6" s="150" t="s">
        <v>149</v>
      </c>
      <c r="C6" s="150" t="s">
        <v>22</v>
      </c>
      <c r="D6" s="170"/>
      <c r="E6" s="171"/>
      <c r="F6" s="170"/>
      <c r="G6" s="184" t="str">
        <f t="shared" si="1"/>
        <v/>
      </c>
      <c r="H6" s="400">
        <v>1235</v>
      </c>
      <c r="I6" s="171">
        <f t="shared" si="2"/>
        <v>1</v>
      </c>
      <c r="J6" s="170"/>
      <c r="K6" s="171" t="str">
        <f t="shared" si="3"/>
        <v/>
      </c>
      <c r="L6" s="170"/>
      <c r="M6" s="171" t="str">
        <f t="shared" si="4"/>
        <v/>
      </c>
      <c r="N6" s="170"/>
      <c r="O6" s="171" t="str">
        <f t="shared" si="5"/>
        <v/>
      </c>
      <c r="P6" s="172"/>
      <c r="Q6" s="171" t="str">
        <f t="shared" si="6"/>
        <v/>
      </c>
      <c r="R6" s="170"/>
      <c r="S6" s="171" t="str">
        <f t="shared" si="7"/>
        <v/>
      </c>
      <c r="T6" s="170"/>
      <c r="U6" s="171" t="str">
        <f t="shared" si="8"/>
        <v/>
      </c>
      <c r="V6" s="172"/>
      <c r="W6" s="171" t="str">
        <f t="shared" si="9"/>
        <v/>
      </c>
      <c r="X6" s="173"/>
      <c r="Y6" s="171" t="str">
        <f t="shared" si="10"/>
        <v/>
      </c>
      <c r="Z6" s="172"/>
      <c r="AA6" s="171" t="str">
        <f t="shared" si="11"/>
        <v/>
      </c>
      <c r="AB6" s="174"/>
      <c r="AC6" s="184" t="str">
        <f t="shared" si="12"/>
        <v/>
      </c>
      <c r="AD6" s="152"/>
      <c r="AE6" s="171" t="str">
        <f t="shared" si="13"/>
        <v/>
      </c>
      <c r="AF6" s="399"/>
      <c r="AG6" s="171" t="str">
        <f t="shared" si="14"/>
        <v/>
      </c>
      <c r="AH6" s="172"/>
      <c r="AI6" s="171" t="str">
        <f t="shared" si="15"/>
        <v/>
      </c>
      <c r="AJ6" s="171"/>
      <c r="AK6" s="171" t="str">
        <f t="shared" si="16"/>
        <v/>
      </c>
      <c r="AL6" s="174"/>
      <c r="AM6" s="171" t="str">
        <f t="shared" si="17"/>
        <v/>
      </c>
      <c r="AN6" s="171"/>
      <c r="AO6" s="171" t="str">
        <f t="shared" si="18"/>
        <v/>
      </c>
      <c r="AP6" s="174"/>
      <c r="AQ6" s="171" t="str">
        <f t="shared" si="19"/>
        <v/>
      </c>
      <c r="AR6" s="174"/>
      <c r="AS6" s="171" t="str">
        <f t="shared" si="20"/>
        <v/>
      </c>
      <c r="AT6" s="152"/>
      <c r="AU6" s="171" t="str">
        <f t="shared" si="21"/>
        <v/>
      </c>
      <c r="AV6" s="153"/>
      <c r="AW6" s="171" t="str">
        <f t="shared" si="22"/>
        <v/>
      </c>
      <c r="AX6" s="153"/>
      <c r="AY6" s="171" t="str">
        <f t="shared" si="23"/>
        <v/>
      </c>
      <c r="AZ6" s="153"/>
      <c r="BA6" s="171" t="str">
        <f t="shared" si="24"/>
        <v/>
      </c>
      <c r="BB6" s="153"/>
      <c r="BC6" s="171" t="str">
        <f t="shared" si="25"/>
        <v/>
      </c>
      <c r="BD6" s="153"/>
      <c r="BE6" s="268"/>
      <c r="BF6" s="171" t="str">
        <f t="shared" si="26"/>
        <v/>
      </c>
      <c r="BG6" s="153"/>
      <c r="BH6" s="269"/>
      <c r="BI6" s="171" t="str">
        <f t="shared" si="27"/>
        <v/>
      </c>
      <c r="BJ6" s="153"/>
      <c r="BK6" s="270"/>
      <c r="BL6" s="171" t="str">
        <f t="shared" si="28"/>
        <v/>
      </c>
      <c r="BM6" s="153"/>
      <c r="BN6" s="271"/>
      <c r="BO6" s="171" t="str">
        <f t="shared" si="29"/>
        <v/>
      </c>
      <c r="BP6" s="183">
        <f t="shared" si="0"/>
        <v>1</v>
      </c>
      <c r="BQ6" s="171">
        <f t="shared" si="30"/>
        <v>1</v>
      </c>
      <c r="BR6" s="232"/>
      <c r="BT6" s="223" t="str">
        <f t="shared" si="31"/>
        <v/>
      </c>
      <c r="BU6" s="224" t="str">
        <f t="shared" si="32"/>
        <v/>
      </c>
      <c r="BV6" s="224" t="str">
        <f t="shared" si="33"/>
        <v/>
      </c>
      <c r="BW6" s="224" t="str">
        <f t="shared" si="34"/>
        <v/>
      </c>
      <c r="BX6" s="224" t="str">
        <f t="shared" si="35"/>
        <v/>
      </c>
      <c r="BY6" s="224" t="str">
        <f t="shared" si="36"/>
        <v/>
      </c>
      <c r="BZ6" s="224" t="str">
        <f t="shared" si="37"/>
        <v/>
      </c>
      <c r="CA6" s="224" t="str">
        <f t="shared" si="38"/>
        <v/>
      </c>
      <c r="CB6" s="224" t="str">
        <f t="shared" si="39"/>
        <v/>
      </c>
      <c r="CC6" s="224" t="str">
        <f t="shared" si="40"/>
        <v/>
      </c>
      <c r="CD6" s="224" t="str">
        <f t="shared" si="41"/>
        <v/>
      </c>
      <c r="CE6" s="224" t="str">
        <f t="shared" si="42"/>
        <v/>
      </c>
      <c r="CF6" s="224" t="str">
        <f t="shared" si="43"/>
        <v/>
      </c>
      <c r="CG6" s="224">
        <f t="shared" si="44"/>
        <v>1</v>
      </c>
      <c r="CH6" s="224" t="str">
        <f t="shared" si="45"/>
        <v/>
      </c>
      <c r="CI6" s="224" t="str">
        <f t="shared" si="46"/>
        <v/>
      </c>
      <c r="CJ6" s="224" t="str">
        <f t="shared" si="47"/>
        <v/>
      </c>
      <c r="CK6" s="224" t="str">
        <f t="shared" si="48"/>
        <v/>
      </c>
      <c r="CL6" s="225" t="str">
        <f t="shared" si="49"/>
        <v/>
      </c>
    </row>
    <row r="7" spans="1:90" s="194" customFormat="1" ht="15.75" customHeight="1" x14ac:dyDescent="0.2">
      <c r="A7" s="151" t="s">
        <v>235</v>
      </c>
      <c r="B7" s="171" t="s">
        <v>234</v>
      </c>
      <c r="C7" s="150" t="s">
        <v>22</v>
      </c>
      <c r="D7" s="173"/>
      <c r="E7" s="171"/>
      <c r="F7" s="170"/>
      <c r="G7" s="184" t="str">
        <f t="shared" si="1"/>
        <v/>
      </c>
      <c r="H7" s="400">
        <v>1162</v>
      </c>
      <c r="I7" s="171">
        <f t="shared" si="2"/>
        <v>1</v>
      </c>
      <c r="J7" s="170"/>
      <c r="K7" s="171" t="str">
        <f t="shared" si="3"/>
        <v/>
      </c>
      <c r="L7" s="170"/>
      <c r="M7" s="171" t="str">
        <f t="shared" si="4"/>
        <v/>
      </c>
      <c r="N7" s="170"/>
      <c r="O7" s="171" t="str">
        <f t="shared" si="5"/>
        <v/>
      </c>
      <c r="P7" s="172"/>
      <c r="Q7" s="171" t="str">
        <f t="shared" si="6"/>
        <v/>
      </c>
      <c r="R7" s="170"/>
      <c r="S7" s="171" t="str">
        <f t="shared" si="7"/>
        <v/>
      </c>
      <c r="T7" s="170"/>
      <c r="U7" s="171" t="str">
        <f t="shared" si="8"/>
        <v/>
      </c>
      <c r="V7" s="172"/>
      <c r="W7" s="171" t="str">
        <f t="shared" si="9"/>
        <v/>
      </c>
      <c r="X7" s="173"/>
      <c r="Y7" s="171" t="str">
        <f t="shared" si="10"/>
        <v/>
      </c>
      <c r="Z7" s="172"/>
      <c r="AA7" s="171" t="str">
        <f t="shared" si="11"/>
        <v/>
      </c>
      <c r="AB7" s="174"/>
      <c r="AC7" s="184" t="str">
        <f t="shared" si="12"/>
        <v/>
      </c>
      <c r="AD7" s="152"/>
      <c r="AE7" s="171" t="str">
        <f t="shared" si="13"/>
        <v/>
      </c>
      <c r="AF7" s="399"/>
      <c r="AG7" s="171" t="str">
        <f t="shared" si="14"/>
        <v/>
      </c>
      <c r="AH7" s="172"/>
      <c r="AI7" s="171" t="str">
        <f t="shared" si="15"/>
        <v/>
      </c>
      <c r="AJ7" s="171"/>
      <c r="AK7" s="171" t="str">
        <f t="shared" si="16"/>
        <v/>
      </c>
      <c r="AL7" s="174"/>
      <c r="AM7" s="171" t="str">
        <f t="shared" si="17"/>
        <v/>
      </c>
      <c r="AN7" s="171"/>
      <c r="AO7" s="171" t="str">
        <f t="shared" si="18"/>
        <v/>
      </c>
      <c r="AP7" s="174"/>
      <c r="AQ7" s="171" t="str">
        <f t="shared" si="19"/>
        <v/>
      </c>
      <c r="AR7" s="174"/>
      <c r="AS7" s="171" t="str">
        <f t="shared" si="20"/>
        <v/>
      </c>
      <c r="AT7" s="152"/>
      <c r="AU7" s="171" t="str">
        <f t="shared" si="21"/>
        <v/>
      </c>
      <c r="AV7" s="153"/>
      <c r="AW7" s="171" t="str">
        <f t="shared" si="22"/>
        <v/>
      </c>
      <c r="AX7" s="153"/>
      <c r="AY7" s="171" t="str">
        <f t="shared" si="23"/>
        <v/>
      </c>
      <c r="AZ7" s="153"/>
      <c r="BA7" s="171" t="str">
        <f t="shared" si="24"/>
        <v/>
      </c>
      <c r="BB7" s="153"/>
      <c r="BC7" s="171" t="str">
        <f t="shared" si="25"/>
        <v/>
      </c>
      <c r="BD7" s="153"/>
      <c r="BE7" s="268"/>
      <c r="BF7" s="171" t="str">
        <f t="shared" si="26"/>
        <v/>
      </c>
      <c r="BG7" s="153"/>
      <c r="BH7" s="269"/>
      <c r="BI7" s="171" t="str">
        <f t="shared" si="27"/>
        <v/>
      </c>
      <c r="BJ7" s="153"/>
      <c r="BK7" s="270"/>
      <c r="BL7" s="171" t="str">
        <f t="shared" si="28"/>
        <v/>
      </c>
      <c r="BM7" s="153"/>
      <c r="BN7" s="271"/>
      <c r="BO7" s="171" t="str">
        <f t="shared" si="29"/>
        <v/>
      </c>
      <c r="BP7" s="183">
        <f t="shared" si="0"/>
        <v>1</v>
      </c>
      <c r="BQ7" s="171">
        <f t="shared" si="30"/>
        <v>1</v>
      </c>
      <c r="BR7" s="232"/>
      <c r="BT7" s="223" t="str">
        <f t="shared" si="31"/>
        <v/>
      </c>
      <c r="BU7" s="224" t="str">
        <f t="shared" si="32"/>
        <v/>
      </c>
      <c r="BV7" s="224" t="str">
        <f t="shared" si="33"/>
        <v/>
      </c>
      <c r="BW7" s="224" t="str">
        <f t="shared" si="34"/>
        <v/>
      </c>
      <c r="BX7" s="224" t="str">
        <f t="shared" si="35"/>
        <v/>
      </c>
      <c r="BY7" s="224" t="str">
        <f t="shared" si="36"/>
        <v/>
      </c>
      <c r="BZ7" s="224" t="str">
        <f t="shared" si="37"/>
        <v/>
      </c>
      <c r="CA7" s="224" t="str">
        <f t="shared" si="38"/>
        <v/>
      </c>
      <c r="CB7" s="224" t="str">
        <f t="shared" si="39"/>
        <v/>
      </c>
      <c r="CC7" s="224" t="str">
        <f t="shared" si="40"/>
        <v/>
      </c>
      <c r="CD7" s="224" t="str">
        <f t="shared" si="41"/>
        <v/>
      </c>
      <c r="CE7" s="224" t="str">
        <f t="shared" si="42"/>
        <v/>
      </c>
      <c r="CF7" s="224" t="str">
        <f t="shared" si="43"/>
        <v/>
      </c>
      <c r="CG7" s="224">
        <f t="shared" si="44"/>
        <v>1</v>
      </c>
      <c r="CH7" s="224" t="str">
        <f t="shared" si="45"/>
        <v/>
      </c>
      <c r="CI7" s="224" t="str">
        <f t="shared" si="46"/>
        <v/>
      </c>
      <c r="CJ7" s="224" t="str">
        <f t="shared" si="47"/>
        <v/>
      </c>
      <c r="CK7" s="224" t="str">
        <f t="shared" si="48"/>
        <v/>
      </c>
      <c r="CL7" s="225" t="str">
        <f t="shared" si="49"/>
        <v/>
      </c>
    </row>
    <row r="8" spans="1:90" s="194" customFormat="1" ht="15.75" customHeight="1" x14ac:dyDescent="0.2">
      <c r="A8" s="151" t="s">
        <v>236</v>
      </c>
      <c r="B8" s="150" t="s">
        <v>234</v>
      </c>
      <c r="C8" s="150" t="s">
        <v>22</v>
      </c>
      <c r="D8" s="170"/>
      <c r="E8" s="171"/>
      <c r="F8" s="170"/>
      <c r="G8" s="184" t="str">
        <f t="shared" si="1"/>
        <v/>
      </c>
      <c r="H8" s="400">
        <v>1192</v>
      </c>
      <c r="I8" s="171">
        <f t="shared" si="2"/>
        <v>1</v>
      </c>
      <c r="J8" s="170"/>
      <c r="K8" s="171" t="str">
        <f t="shared" si="3"/>
        <v/>
      </c>
      <c r="L8" s="170"/>
      <c r="M8" s="171" t="str">
        <f t="shared" si="4"/>
        <v/>
      </c>
      <c r="N8" s="170"/>
      <c r="O8" s="171" t="str">
        <f t="shared" si="5"/>
        <v/>
      </c>
      <c r="P8" s="172"/>
      <c r="Q8" s="171" t="str">
        <f t="shared" si="6"/>
        <v/>
      </c>
      <c r="R8" s="170"/>
      <c r="S8" s="171" t="str">
        <f t="shared" si="7"/>
        <v/>
      </c>
      <c r="T8" s="170"/>
      <c r="U8" s="171" t="str">
        <f t="shared" si="8"/>
        <v/>
      </c>
      <c r="V8" s="172"/>
      <c r="W8" s="171" t="str">
        <f t="shared" si="9"/>
        <v/>
      </c>
      <c r="X8" s="173"/>
      <c r="Y8" s="171" t="str">
        <f t="shared" si="10"/>
        <v/>
      </c>
      <c r="Z8" s="172"/>
      <c r="AA8" s="171" t="str">
        <f t="shared" si="11"/>
        <v/>
      </c>
      <c r="AB8" s="174"/>
      <c r="AC8" s="184" t="str">
        <f t="shared" si="12"/>
        <v/>
      </c>
      <c r="AD8" s="152"/>
      <c r="AE8" s="171" t="str">
        <f t="shared" si="13"/>
        <v/>
      </c>
      <c r="AF8" s="399"/>
      <c r="AG8" s="171" t="str">
        <f t="shared" si="14"/>
        <v/>
      </c>
      <c r="AH8" s="172"/>
      <c r="AI8" s="171" t="str">
        <f t="shared" si="15"/>
        <v/>
      </c>
      <c r="AJ8" s="171"/>
      <c r="AK8" s="171" t="str">
        <f t="shared" si="16"/>
        <v/>
      </c>
      <c r="AL8" s="174"/>
      <c r="AM8" s="171" t="str">
        <f t="shared" si="17"/>
        <v/>
      </c>
      <c r="AN8" s="171"/>
      <c r="AO8" s="171" t="str">
        <f t="shared" si="18"/>
        <v/>
      </c>
      <c r="AP8" s="174"/>
      <c r="AQ8" s="171" t="str">
        <f t="shared" si="19"/>
        <v/>
      </c>
      <c r="AR8" s="174"/>
      <c r="AS8" s="171" t="str">
        <f t="shared" si="20"/>
        <v/>
      </c>
      <c r="AT8" s="152"/>
      <c r="AU8" s="171" t="str">
        <f t="shared" si="21"/>
        <v/>
      </c>
      <c r="AV8" s="153"/>
      <c r="AW8" s="171" t="str">
        <f t="shared" si="22"/>
        <v/>
      </c>
      <c r="AX8" s="153"/>
      <c r="AY8" s="171" t="str">
        <f t="shared" si="23"/>
        <v/>
      </c>
      <c r="AZ8" s="153"/>
      <c r="BA8" s="171" t="str">
        <f t="shared" si="24"/>
        <v/>
      </c>
      <c r="BB8" s="153"/>
      <c r="BC8" s="171" t="str">
        <f t="shared" si="25"/>
        <v/>
      </c>
      <c r="BD8" s="153"/>
      <c r="BE8" s="268"/>
      <c r="BF8" s="171" t="str">
        <f t="shared" si="26"/>
        <v/>
      </c>
      <c r="BG8" s="153"/>
      <c r="BH8" s="269"/>
      <c r="BI8" s="171" t="str">
        <f t="shared" si="27"/>
        <v/>
      </c>
      <c r="BJ8" s="153"/>
      <c r="BK8" s="270"/>
      <c r="BL8" s="171" t="str">
        <f t="shared" si="28"/>
        <v/>
      </c>
      <c r="BM8" s="153"/>
      <c r="BN8" s="271"/>
      <c r="BO8" s="171" t="str">
        <f t="shared" si="29"/>
        <v/>
      </c>
      <c r="BP8" s="183">
        <f t="shared" si="0"/>
        <v>1</v>
      </c>
      <c r="BQ8" s="171">
        <f t="shared" si="30"/>
        <v>1</v>
      </c>
      <c r="BR8" s="232"/>
      <c r="BT8" s="223" t="str">
        <f t="shared" si="31"/>
        <v/>
      </c>
      <c r="BU8" s="224" t="str">
        <f t="shared" si="32"/>
        <v/>
      </c>
      <c r="BV8" s="224" t="str">
        <f t="shared" si="33"/>
        <v/>
      </c>
      <c r="BW8" s="224" t="str">
        <f t="shared" si="34"/>
        <v/>
      </c>
      <c r="BX8" s="224" t="str">
        <f t="shared" si="35"/>
        <v/>
      </c>
      <c r="BY8" s="224" t="str">
        <f t="shared" si="36"/>
        <v/>
      </c>
      <c r="BZ8" s="224" t="str">
        <f t="shared" si="37"/>
        <v/>
      </c>
      <c r="CA8" s="224" t="str">
        <f t="shared" si="38"/>
        <v/>
      </c>
      <c r="CB8" s="224" t="str">
        <f t="shared" si="39"/>
        <v/>
      </c>
      <c r="CC8" s="224" t="str">
        <f t="shared" si="40"/>
        <v/>
      </c>
      <c r="CD8" s="224" t="str">
        <f t="shared" si="41"/>
        <v/>
      </c>
      <c r="CE8" s="224" t="str">
        <f t="shared" si="42"/>
        <v/>
      </c>
      <c r="CF8" s="224" t="str">
        <f t="shared" si="43"/>
        <v/>
      </c>
      <c r="CG8" s="224">
        <f t="shared" si="44"/>
        <v>1</v>
      </c>
      <c r="CH8" s="224" t="str">
        <f t="shared" si="45"/>
        <v/>
      </c>
      <c r="CI8" s="224" t="str">
        <f t="shared" si="46"/>
        <v/>
      </c>
      <c r="CJ8" s="224" t="str">
        <f t="shared" si="47"/>
        <v/>
      </c>
      <c r="CK8" s="224" t="str">
        <f t="shared" si="48"/>
        <v/>
      </c>
      <c r="CL8" s="225" t="str">
        <f t="shared" si="49"/>
        <v/>
      </c>
    </row>
    <row r="9" spans="1:90" s="194" customFormat="1" ht="15.75" customHeight="1" x14ac:dyDescent="0.2">
      <c r="A9" s="272" t="s">
        <v>154</v>
      </c>
      <c r="B9" s="171" t="s">
        <v>234</v>
      </c>
      <c r="C9" s="171" t="s">
        <v>22</v>
      </c>
      <c r="D9" s="170"/>
      <c r="E9" s="171"/>
      <c r="F9" s="170"/>
      <c r="G9" s="184" t="str">
        <f t="shared" si="1"/>
        <v/>
      </c>
      <c r="H9" s="400">
        <v>1376</v>
      </c>
      <c r="I9" s="171"/>
      <c r="J9" s="170"/>
      <c r="K9" s="171" t="str">
        <f t="shared" si="3"/>
        <v/>
      </c>
      <c r="L9" s="170"/>
      <c r="M9" s="171"/>
      <c r="N9" s="170"/>
      <c r="O9" s="171"/>
      <c r="P9" s="172"/>
      <c r="Q9" s="171"/>
      <c r="R9" s="170"/>
      <c r="S9" s="171" t="str">
        <f t="shared" si="7"/>
        <v/>
      </c>
      <c r="T9" s="170"/>
      <c r="U9" s="171"/>
      <c r="V9" s="172"/>
      <c r="W9" s="171"/>
      <c r="X9" s="173"/>
      <c r="Y9" s="171"/>
      <c r="Z9" s="172"/>
      <c r="AA9" s="171"/>
      <c r="AB9" s="174"/>
      <c r="AC9" s="184" t="str">
        <f t="shared" si="12"/>
        <v/>
      </c>
      <c r="AD9" s="152"/>
      <c r="AE9" s="171"/>
      <c r="AF9" s="399"/>
      <c r="AG9" s="171"/>
      <c r="AH9" s="172"/>
      <c r="AI9" s="171"/>
      <c r="AJ9" s="171"/>
      <c r="AK9" s="171"/>
      <c r="AL9" s="174"/>
      <c r="AM9" s="171"/>
      <c r="AN9" s="171"/>
      <c r="AO9" s="171"/>
      <c r="AP9" s="174"/>
      <c r="AQ9" s="171"/>
      <c r="AR9" s="174"/>
      <c r="AS9" s="171"/>
      <c r="AT9" s="152"/>
      <c r="AU9" s="171"/>
      <c r="AV9" s="153"/>
      <c r="AW9" s="171" t="str">
        <f t="shared" si="22"/>
        <v/>
      </c>
      <c r="AX9" s="153"/>
      <c r="AY9" s="171"/>
      <c r="AZ9" s="153"/>
      <c r="BA9" s="171"/>
      <c r="BB9" s="153"/>
      <c r="BC9" s="171" t="str">
        <f t="shared" si="25"/>
        <v/>
      </c>
      <c r="BD9" s="153"/>
      <c r="BE9" s="268"/>
      <c r="BF9" s="171" t="str">
        <f t="shared" si="26"/>
        <v/>
      </c>
      <c r="BG9" s="153"/>
      <c r="BH9" s="269"/>
      <c r="BI9" s="171" t="str">
        <f t="shared" si="27"/>
        <v/>
      </c>
      <c r="BJ9" s="153"/>
      <c r="BK9" s="270"/>
      <c r="BL9" s="171" t="str">
        <f t="shared" si="28"/>
        <v/>
      </c>
      <c r="BM9" s="153"/>
      <c r="BN9" s="271"/>
      <c r="BO9" s="171" t="str">
        <f t="shared" si="29"/>
        <v/>
      </c>
      <c r="BP9" s="183">
        <f t="shared" si="0"/>
        <v>1</v>
      </c>
      <c r="BQ9" s="171">
        <f t="shared" si="30"/>
        <v>0</v>
      </c>
      <c r="BR9" s="232"/>
      <c r="BT9" s="223" t="str">
        <f t="shared" si="31"/>
        <v/>
      </c>
      <c r="BU9" s="224" t="str">
        <f t="shared" si="32"/>
        <v/>
      </c>
      <c r="BV9" s="224" t="str">
        <f t="shared" si="33"/>
        <v/>
      </c>
      <c r="BW9" s="224" t="str">
        <f t="shared" si="34"/>
        <v/>
      </c>
      <c r="BX9" s="224" t="str">
        <f t="shared" si="35"/>
        <v/>
      </c>
      <c r="BY9" s="224" t="str">
        <f t="shared" si="36"/>
        <v/>
      </c>
      <c r="BZ9" s="224" t="str">
        <f t="shared" si="37"/>
        <v/>
      </c>
      <c r="CA9" s="224" t="str">
        <f t="shared" si="38"/>
        <v/>
      </c>
      <c r="CB9" s="224" t="str">
        <f t="shared" si="39"/>
        <v/>
      </c>
      <c r="CC9" s="224" t="str">
        <f t="shared" si="40"/>
        <v/>
      </c>
      <c r="CD9" s="224" t="str">
        <f t="shared" si="41"/>
        <v/>
      </c>
      <c r="CE9" s="224" t="str">
        <f t="shared" si="42"/>
        <v/>
      </c>
      <c r="CF9" s="224" t="str">
        <f t="shared" si="43"/>
        <v/>
      </c>
      <c r="CG9" s="224">
        <f t="shared" si="44"/>
        <v>0</v>
      </c>
      <c r="CH9" s="224" t="str">
        <f t="shared" si="45"/>
        <v/>
      </c>
      <c r="CI9" s="224" t="str">
        <f t="shared" si="46"/>
        <v/>
      </c>
      <c r="CJ9" s="224" t="str">
        <f t="shared" si="47"/>
        <v/>
      </c>
      <c r="CK9" s="224" t="str">
        <f t="shared" si="48"/>
        <v/>
      </c>
      <c r="CL9" s="225" t="str">
        <f t="shared" si="49"/>
        <v/>
      </c>
    </row>
    <row r="10" spans="1:90" s="194" customFormat="1" ht="15.75" customHeight="1" x14ac:dyDescent="0.2">
      <c r="A10" s="151" t="s">
        <v>239</v>
      </c>
      <c r="B10" s="150" t="s">
        <v>234</v>
      </c>
      <c r="C10" s="150" t="s">
        <v>113</v>
      </c>
      <c r="D10" s="170"/>
      <c r="E10" s="184"/>
      <c r="F10" s="170"/>
      <c r="G10" s="184" t="str">
        <f t="shared" si="1"/>
        <v/>
      </c>
      <c r="H10" s="400">
        <v>1135</v>
      </c>
      <c r="I10" s="184">
        <f t="shared" ref="I10:I17" si="50">IF(ISBLANK(H10),"",VLOOKUP(H10,H_100_m,2))</f>
        <v>1</v>
      </c>
      <c r="J10" s="170"/>
      <c r="K10" s="171"/>
      <c r="L10" s="170"/>
      <c r="M10" s="184" t="str">
        <f t="shared" ref="M10:M17" si="51">IF(ISBLANK(L10),"",VLOOKUP(L10,H_300_m,2))</f>
        <v/>
      </c>
      <c r="N10" s="170"/>
      <c r="O10" s="171" t="str">
        <f t="shared" ref="O10:O17" si="52">IF(ISBLANK(N10),"",VLOOKUP(N10,H_400_m,2))</f>
        <v/>
      </c>
      <c r="P10" s="172"/>
      <c r="Q10" s="184" t="str">
        <f t="shared" ref="Q10:Q17" si="53">IF(ISBLANK(P10),"",VLOOKUP(P10,H_50_m_H_,2))</f>
        <v/>
      </c>
      <c r="R10" s="170"/>
      <c r="S10" s="184" t="str">
        <f t="shared" si="7"/>
        <v/>
      </c>
      <c r="T10" s="170"/>
      <c r="U10" s="184" t="str">
        <f t="shared" ref="U10:U17" si="54">IF(ISBLANK(T10),"",VLOOKUP(T10,H_110_m_H_,2))</f>
        <v/>
      </c>
      <c r="V10" s="172"/>
      <c r="W10" s="184" t="str">
        <f t="shared" ref="W10:W17" si="55">IF(ISBLANK(V10),"",VLOOKUP(V10,H_320_m_H,2))</f>
        <v/>
      </c>
      <c r="X10" s="173"/>
      <c r="Y10" s="184" t="str">
        <f t="shared" ref="Y10:Y17" si="56">IF(ISBLANK(X10),"",VLOOKUP(X10,H_400_m_H,2))</f>
        <v/>
      </c>
      <c r="Z10" s="172"/>
      <c r="AA10" s="171" t="str">
        <f t="shared" ref="AA10:AA17" si="57">IF(ISBLANK(Z10),"",VLOOKUP(Z10,H_500_m,2))</f>
        <v/>
      </c>
      <c r="AB10" s="174"/>
      <c r="AC10" s="184" t="str">
        <f t="shared" si="12"/>
        <v/>
      </c>
      <c r="AD10" s="152"/>
      <c r="AE10" s="171" t="str">
        <f t="shared" ref="AE10:AE17" si="58">IF(ISBLANK(AD10),"",VLOOKUP(AD10,H_1000_m,2))</f>
        <v/>
      </c>
      <c r="AF10" s="399"/>
      <c r="AG10" s="171" t="str">
        <f t="shared" ref="AG10:AG17" si="59">IF(ISBLANK(AF10),"",VLOOKUP(AF10,H_1500_m,2))</f>
        <v/>
      </c>
      <c r="AH10" s="172"/>
      <c r="AI10" s="171" t="str">
        <f t="shared" ref="AI10:AI17" si="60">IF(ISBLANK(AH10),"",VLOOKUP(AH10,H_2000_m,2))</f>
        <v/>
      </c>
      <c r="AJ10" s="171"/>
      <c r="AK10" s="171" t="str">
        <f t="shared" ref="AK10:AK17" si="61">IF(ISBLANK(AJ10),"",VLOOKUP(AJ10,H_3000_m,2))</f>
        <v/>
      </c>
      <c r="AL10" s="174"/>
      <c r="AM10" s="171" t="str">
        <f t="shared" ref="AM10:AM17" si="62">IF(ISBLANK(AL10),"",VLOOKUP(AL10,H_5000_m,2))</f>
        <v/>
      </c>
      <c r="AN10" s="171"/>
      <c r="AO10" s="171" t="str">
        <f t="shared" ref="AO10:AO17" si="63">IF(ISBLANK(AN10),"",VLOOKUP(AN10,H_1500_steeple,2))</f>
        <v/>
      </c>
      <c r="AP10" s="174"/>
      <c r="AQ10" s="171" t="str">
        <f t="shared" ref="AQ10:AQ17" si="64">IF(ISBLANK(AP10),"",VLOOKUP(AP10,H_3000_steeple,2))</f>
        <v/>
      </c>
      <c r="AR10" s="174"/>
      <c r="AS10" s="171" t="str">
        <f t="shared" ref="AS10:AS17" si="65">IF(ISBLANK(AR10),"",VLOOKUP(AR10,H_3_km_marche,2))</f>
        <v/>
      </c>
      <c r="AT10" s="152"/>
      <c r="AU10" s="171" t="str">
        <f t="shared" ref="AU10:AU17" si="66">IF(ISBLANK(AT10),"",VLOOKUP(AT10,H_5_km_marche,2))</f>
        <v/>
      </c>
      <c r="AV10" s="153"/>
      <c r="AW10" s="171" t="str">
        <f t="shared" si="22"/>
        <v/>
      </c>
      <c r="AX10" s="153"/>
      <c r="AY10" s="171" t="str">
        <f t="shared" ref="AY10:AY17" si="67">IF(ISBLANK(AX10),"",VLOOKUP(AX10,H_T_S_,2))</f>
        <v/>
      </c>
      <c r="AZ10" s="153"/>
      <c r="BA10" s="171" t="str">
        <f t="shared" ref="BA10:BA17" si="68">IF(ISBLANK(AZ10),"",VLOOKUP(AZ10,H_HAUTEUR,2))</f>
        <v/>
      </c>
      <c r="BB10" s="153"/>
      <c r="BC10" s="171" t="str">
        <f t="shared" si="25"/>
        <v/>
      </c>
      <c r="BD10" s="153"/>
      <c r="BE10" s="268"/>
      <c r="BF10" s="171" t="str">
        <f t="shared" si="26"/>
        <v/>
      </c>
      <c r="BG10" s="153"/>
      <c r="BH10" s="269"/>
      <c r="BI10" s="171" t="str">
        <f t="shared" si="27"/>
        <v/>
      </c>
      <c r="BJ10" s="153"/>
      <c r="BK10" s="270"/>
      <c r="BL10" s="171" t="str">
        <f t="shared" si="28"/>
        <v/>
      </c>
      <c r="BM10" s="153"/>
      <c r="BN10" s="271"/>
      <c r="BO10" s="171" t="str">
        <f t="shared" si="29"/>
        <v/>
      </c>
      <c r="BP10" s="183">
        <f t="shared" si="0"/>
        <v>1</v>
      </c>
      <c r="BQ10" s="171">
        <f t="shared" si="30"/>
        <v>1</v>
      </c>
      <c r="BR10" s="232"/>
      <c r="BT10" s="223" t="str">
        <f t="shared" si="31"/>
        <v/>
      </c>
      <c r="BU10" s="224" t="str">
        <f t="shared" si="32"/>
        <v/>
      </c>
      <c r="BV10" s="224" t="str">
        <f t="shared" si="33"/>
        <v/>
      </c>
      <c r="BW10" s="224" t="str">
        <f t="shared" si="34"/>
        <v/>
      </c>
      <c r="BX10" s="224" t="str">
        <f t="shared" si="35"/>
        <v/>
      </c>
      <c r="BY10" s="224" t="str">
        <f t="shared" si="36"/>
        <v/>
      </c>
      <c r="BZ10" s="224" t="str">
        <f t="shared" si="37"/>
        <v/>
      </c>
      <c r="CA10" s="224" t="str">
        <f t="shared" si="38"/>
        <v/>
      </c>
      <c r="CB10" s="224" t="str">
        <f t="shared" si="39"/>
        <v/>
      </c>
      <c r="CC10" s="224" t="str">
        <f t="shared" si="40"/>
        <v/>
      </c>
      <c r="CD10" s="224" t="str">
        <f t="shared" si="41"/>
        <v/>
      </c>
      <c r="CE10" s="224" t="str">
        <f t="shared" si="42"/>
        <v/>
      </c>
      <c r="CF10" s="224" t="str">
        <f t="shared" si="43"/>
        <v/>
      </c>
      <c r="CG10" s="224" t="str">
        <f t="shared" si="44"/>
        <v/>
      </c>
      <c r="CH10" s="224" t="str">
        <f t="shared" si="45"/>
        <v/>
      </c>
      <c r="CI10" s="224" t="str">
        <f t="shared" si="46"/>
        <v/>
      </c>
      <c r="CJ10" s="224" t="str">
        <f t="shared" si="47"/>
        <v/>
      </c>
      <c r="CK10" s="224" t="str">
        <f t="shared" si="48"/>
        <v/>
      </c>
      <c r="CL10" s="225" t="str">
        <f t="shared" si="49"/>
        <v/>
      </c>
    </row>
    <row r="11" spans="1:90" s="194" customFormat="1" ht="15.75" customHeight="1" x14ac:dyDescent="0.2">
      <c r="A11" s="272" t="s">
        <v>157</v>
      </c>
      <c r="B11" s="171" t="s">
        <v>155</v>
      </c>
      <c r="C11" s="171" t="s">
        <v>22</v>
      </c>
      <c r="D11" s="173"/>
      <c r="E11" s="171"/>
      <c r="F11" s="170"/>
      <c r="G11" s="184" t="str">
        <f t="shared" si="1"/>
        <v/>
      </c>
      <c r="H11" s="400">
        <v>1293</v>
      </c>
      <c r="I11" s="171">
        <f t="shared" si="50"/>
        <v>1</v>
      </c>
      <c r="J11" s="170"/>
      <c r="K11" s="171" t="str">
        <f t="shared" ref="K11:K26" si="69">IF(ISBLANK(J11),"",VLOOKUP(J11,H_200_m,2))</f>
        <v/>
      </c>
      <c r="L11" s="170"/>
      <c r="M11" s="171" t="str">
        <f t="shared" si="51"/>
        <v/>
      </c>
      <c r="N11" s="170"/>
      <c r="O11" s="171" t="str">
        <f t="shared" si="52"/>
        <v/>
      </c>
      <c r="P11" s="172"/>
      <c r="Q11" s="171" t="str">
        <f t="shared" si="53"/>
        <v/>
      </c>
      <c r="R11" s="170"/>
      <c r="S11" s="171" t="str">
        <f t="shared" si="7"/>
        <v/>
      </c>
      <c r="T11" s="170"/>
      <c r="U11" s="171" t="str">
        <f t="shared" si="54"/>
        <v/>
      </c>
      <c r="V11" s="172"/>
      <c r="W11" s="171" t="str">
        <f t="shared" si="55"/>
        <v/>
      </c>
      <c r="X11" s="173"/>
      <c r="Y11" s="171" t="str">
        <f t="shared" si="56"/>
        <v/>
      </c>
      <c r="Z11" s="172"/>
      <c r="AA11" s="171" t="str">
        <f t="shared" si="57"/>
        <v/>
      </c>
      <c r="AB11" s="174"/>
      <c r="AC11" s="184" t="str">
        <f t="shared" si="12"/>
        <v/>
      </c>
      <c r="AD11" s="152"/>
      <c r="AE11" s="171" t="str">
        <f t="shared" si="58"/>
        <v/>
      </c>
      <c r="AF11" s="399"/>
      <c r="AG11" s="171" t="str">
        <f t="shared" si="59"/>
        <v/>
      </c>
      <c r="AH11" s="172"/>
      <c r="AI11" s="171" t="str">
        <f t="shared" si="60"/>
        <v/>
      </c>
      <c r="AJ11" s="171"/>
      <c r="AK11" s="171" t="str">
        <f t="shared" si="61"/>
        <v/>
      </c>
      <c r="AL11" s="174"/>
      <c r="AM11" s="171" t="str">
        <f t="shared" si="62"/>
        <v/>
      </c>
      <c r="AN11" s="171"/>
      <c r="AO11" s="171" t="str">
        <f t="shared" si="63"/>
        <v/>
      </c>
      <c r="AP11" s="174"/>
      <c r="AQ11" s="171" t="str">
        <f t="shared" si="64"/>
        <v/>
      </c>
      <c r="AR11" s="174"/>
      <c r="AS11" s="171" t="str">
        <f t="shared" si="65"/>
        <v/>
      </c>
      <c r="AT11" s="152"/>
      <c r="AU11" s="171" t="str">
        <f t="shared" si="66"/>
        <v/>
      </c>
      <c r="AV11" s="153"/>
      <c r="AW11" s="171" t="str">
        <f t="shared" si="22"/>
        <v/>
      </c>
      <c r="AX11" s="153"/>
      <c r="AY11" s="171" t="str">
        <f t="shared" si="67"/>
        <v/>
      </c>
      <c r="AZ11" s="153"/>
      <c r="BA11" s="171" t="str">
        <f t="shared" si="68"/>
        <v/>
      </c>
      <c r="BB11" s="153"/>
      <c r="BC11" s="171" t="str">
        <f t="shared" si="25"/>
        <v/>
      </c>
      <c r="BD11" s="153"/>
      <c r="BE11" s="268"/>
      <c r="BF11" s="171" t="str">
        <f t="shared" si="26"/>
        <v/>
      </c>
      <c r="BG11" s="153"/>
      <c r="BH11" s="269"/>
      <c r="BI11" s="171" t="str">
        <f t="shared" si="27"/>
        <v/>
      </c>
      <c r="BJ11" s="153">
        <v>1710</v>
      </c>
      <c r="BK11" s="270"/>
      <c r="BL11" s="171">
        <f t="shared" si="28"/>
        <v>6</v>
      </c>
      <c r="BM11" s="153"/>
      <c r="BN11" s="271"/>
      <c r="BO11" s="171" t="str">
        <f t="shared" si="29"/>
        <v/>
      </c>
      <c r="BP11" s="183">
        <f t="shared" si="0"/>
        <v>2</v>
      </c>
      <c r="BQ11" s="171">
        <f t="shared" si="30"/>
        <v>1</v>
      </c>
      <c r="BR11" s="232"/>
      <c r="BT11" s="223" t="str">
        <f t="shared" si="31"/>
        <v/>
      </c>
      <c r="BU11" s="224" t="str">
        <f t="shared" si="32"/>
        <v/>
      </c>
      <c r="BV11" s="224" t="str">
        <f t="shared" si="33"/>
        <v/>
      </c>
      <c r="BW11" s="224" t="str">
        <f t="shared" si="34"/>
        <v/>
      </c>
      <c r="BX11" s="224" t="str">
        <f t="shared" si="35"/>
        <v/>
      </c>
      <c r="BY11" s="224" t="str">
        <f t="shared" si="36"/>
        <v/>
      </c>
      <c r="BZ11" s="224" t="str">
        <f t="shared" si="37"/>
        <v/>
      </c>
      <c r="CA11" s="224" t="str">
        <f t="shared" si="38"/>
        <v/>
      </c>
      <c r="CB11" s="224" t="str">
        <f t="shared" si="39"/>
        <v/>
      </c>
      <c r="CC11" s="224" t="str">
        <f t="shared" si="40"/>
        <v/>
      </c>
      <c r="CD11" s="224" t="str">
        <f t="shared" si="41"/>
        <v/>
      </c>
      <c r="CE11" s="224" t="str">
        <f t="shared" si="42"/>
        <v/>
      </c>
      <c r="CF11" s="224" t="str">
        <f t="shared" si="43"/>
        <v/>
      </c>
      <c r="CG11" s="224">
        <f t="shared" si="44"/>
        <v>1</v>
      </c>
      <c r="CH11" s="224" t="str">
        <f t="shared" si="45"/>
        <v/>
      </c>
      <c r="CI11" s="224" t="str">
        <f t="shared" si="46"/>
        <v/>
      </c>
      <c r="CJ11" s="224" t="str">
        <f t="shared" si="47"/>
        <v/>
      </c>
      <c r="CK11" s="224" t="str">
        <f t="shared" si="48"/>
        <v/>
      </c>
      <c r="CL11" s="225" t="str">
        <f t="shared" si="49"/>
        <v/>
      </c>
    </row>
    <row r="12" spans="1:90" s="194" customFormat="1" ht="15.75" customHeight="1" x14ac:dyDescent="0.2">
      <c r="A12" s="151" t="s">
        <v>156</v>
      </c>
      <c r="B12" s="171" t="s">
        <v>234</v>
      </c>
      <c r="C12" s="150" t="s">
        <v>22</v>
      </c>
      <c r="D12" s="173"/>
      <c r="E12" s="171"/>
      <c r="F12" s="170"/>
      <c r="G12" s="184" t="str">
        <f t="shared" si="1"/>
        <v/>
      </c>
      <c r="H12" s="400"/>
      <c r="I12" s="171" t="str">
        <f t="shared" si="50"/>
        <v/>
      </c>
      <c r="J12" s="170"/>
      <c r="K12" s="171" t="str">
        <f t="shared" si="69"/>
        <v/>
      </c>
      <c r="L12" s="170"/>
      <c r="M12" s="171" t="str">
        <f t="shared" si="51"/>
        <v/>
      </c>
      <c r="N12" s="170"/>
      <c r="O12" s="171" t="str">
        <f t="shared" si="52"/>
        <v/>
      </c>
      <c r="P12" s="172"/>
      <c r="Q12" s="171" t="str">
        <f t="shared" si="53"/>
        <v/>
      </c>
      <c r="R12" s="170"/>
      <c r="S12" s="171" t="str">
        <f t="shared" si="7"/>
        <v/>
      </c>
      <c r="T12" s="170"/>
      <c r="U12" s="171" t="str">
        <f t="shared" si="54"/>
        <v/>
      </c>
      <c r="V12" s="172"/>
      <c r="W12" s="171" t="str">
        <f t="shared" si="55"/>
        <v/>
      </c>
      <c r="X12" s="173"/>
      <c r="Y12" s="171" t="str">
        <f t="shared" si="56"/>
        <v/>
      </c>
      <c r="Z12" s="172"/>
      <c r="AA12" s="171" t="str">
        <f t="shared" si="57"/>
        <v/>
      </c>
      <c r="AB12" s="174"/>
      <c r="AC12" s="184" t="str">
        <f t="shared" si="12"/>
        <v/>
      </c>
      <c r="AD12" s="152"/>
      <c r="AE12" s="171" t="str">
        <f t="shared" si="58"/>
        <v/>
      </c>
      <c r="AF12" s="399"/>
      <c r="AG12" s="171" t="str">
        <f t="shared" si="59"/>
        <v/>
      </c>
      <c r="AH12" s="172"/>
      <c r="AI12" s="171" t="str">
        <f t="shared" si="60"/>
        <v/>
      </c>
      <c r="AJ12" s="171"/>
      <c r="AK12" s="171" t="str">
        <f t="shared" si="61"/>
        <v/>
      </c>
      <c r="AL12" s="174"/>
      <c r="AM12" s="171" t="str">
        <f t="shared" si="62"/>
        <v/>
      </c>
      <c r="AN12" s="171"/>
      <c r="AO12" s="171" t="str">
        <f t="shared" si="63"/>
        <v/>
      </c>
      <c r="AP12" s="174"/>
      <c r="AQ12" s="171" t="str">
        <f t="shared" si="64"/>
        <v/>
      </c>
      <c r="AR12" s="174"/>
      <c r="AS12" s="171" t="str">
        <f t="shared" si="65"/>
        <v/>
      </c>
      <c r="AT12" s="152"/>
      <c r="AU12" s="171" t="str">
        <f t="shared" si="66"/>
        <v/>
      </c>
      <c r="AV12" s="153"/>
      <c r="AW12" s="171" t="str">
        <f t="shared" si="22"/>
        <v/>
      </c>
      <c r="AX12" s="153"/>
      <c r="AY12" s="171" t="str">
        <f t="shared" si="67"/>
        <v/>
      </c>
      <c r="AZ12" s="153"/>
      <c r="BA12" s="171" t="str">
        <f t="shared" si="68"/>
        <v/>
      </c>
      <c r="BB12" s="153"/>
      <c r="BC12" s="171" t="str">
        <f t="shared" si="25"/>
        <v/>
      </c>
      <c r="BD12" s="153">
        <v>1125</v>
      </c>
      <c r="BE12" s="268"/>
      <c r="BF12" s="171">
        <f t="shared" si="26"/>
        <v>20</v>
      </c>
      <c r="BG12" s="153">
        <v>3791</v>
      </c>
      <c r="BH12" s="269"/>
      <c r="BI12" s="171">
        <f t="shared" si="27"/>
        <v>21</v>
      </c>
      <c r="BJ12" s="153"/>
      <c r="BK12" s="270"/>
      <c r="BL12" s="171" t="str">
        <f t="shared" si="28"/>
        <v/>
      </c>
      <c r="BM12" s="153"/>
      <c r="BN12" s="271"/>
      <c r="BO12" s="171" t="str">
        <f t="shared" si="29"/>
        <v/>
      </c>
      <c r="BP12" s="183">
        <f t="shared" si="0"/>
        <v>2</v>
      </c>
      <c r="BQ12" s="171">
        <f t="shared" si="30"/>
        <v>20</v>
      </c>
      <c r="BR12" s="232"/>
      <c r="BT12" s="223" t="str">
        <f t="shared" si="31"/>
        <v/>
      </c>
      <c r="BU12" s="224" t="str">
        <f t="shared" si="32"/>
        <v/>
      </c>
      <c r="BV12" s="224" t="str">
        <f t="shared" si="33"/>
        <v/>
      </c>
      <c r="BW12" s="224" t="str">
        <f t="shared" si="34"/>
        <v/>
      </c>
      <c r="BX12" s="224" t="str">
        <f t="shared" si="35"/>
        <v/>
      </c>
      <c r="BY12" s="224" t="str">
        <f t="shared" si="36"/>
        <v/>
      </c>
      <c r="BZ12" s="224" t="str">
        <f t="shared" si="37"/>
        <v/>
      </c>
      <c r="CA12" s="224" t="str">
        <f t="shared" si="38"/>
        <v/>
      </c>
      <c r="CB12" s="224" t="str">
        <f t="shared" si="39"/>
        <v/>
      </c>
      <c r="CC12" s="224" t="str">
        <f t="shared" si="40"/>
        <v/>
      </c>
      <c r="CD12" s="224" t="str">
        <f t="shared" si="41"/>
        <v/>
      </c>
      <c r="CE12" s="224" t="str">
        <f t="shared" si="42"/>
        <v/>
      </c>
      <c r="CF12" s="224" t="str">
        <f t="shared" si="43"/>
        <v/>
      </c>
      <c r="CG12" s="224">
        <f t="shared" si="44"/>
        <v>20</v>
      </c>
      <c r="CH12" s="224" t="str">
        <f t="shared" si="45"/>
        <v/>
      </c>
      <c r="CI12" s="224" t="str">
        <f t="shared" si="46"/>
        <v/>
      </c>
      <c r="CJ12" s="224" t="str">
        <f t="shared" si="47"/>
        <v/>
      </c>
      <c r="CK12" s="224" t="str">
        <f t="shared" si="48"/>
        <v/>
      </c>
      <c r="CL12" s="225" t="str">
        <f t="shared" si="49"/>
        <v/>
      </c>
    </row>
    <row r="13" spans="1:90" s="194" customFormat="1" ht="15.75" customHeight="1" x14ac:dyDescent="0.2">
      <c r="A13" s="460" t="s">
        <v>250</v>
      </c>
      <c r="B13" s="171" t="s">
        <v>234</v>
      </c>
      <c r="C13" s="171" t="s">
        <v>22</v>
      </c>
      <c r="D13" s="170"/>
      <c r="E13" s="171"/>
      <c r="F13" s="170"/>
      <c r="G13" s="184" t="str">
        <f t="shared" si="1"/>
        <v/>
      </c>
      <c r="H13" s="400"/>
      <c r="I13" s="171" t="str">
        <f t="shared" si="50"/>
        <v/>
      </c>
      <c r="J13" s="170"/>
      <c r="K13" s="171" t="str">
        <f t="shared" si="69"/>
        <v/>
      </c>
      <c r="L13" s="170"/>
      <c r="M13" s="171" t="str">
        <f t="shared" si="51"/>
        <v/>
      </c>
      <c r="N13" s="170"/>
      <c r="O13" s="171" t="str">
        <f t="shared" si="52"/>
        <v/>
      </c>
      <c r="P13" s="170"/>
      <c r="Q13" s="171" t="str">
        <f t="shared" si="53"/>
        <v/>
      </c>
      <c r="R13" s="170"/>
      <c r="S13" s="171" t="str">
        <f t="shared" si="7"/>
        <v/>
      </c>
      <c r="T13" s="170"/>
      <c r="U13" s="171" t="str">
        <f t="shared" si="54"/>
        <v/>
      </c>
      <c r="V13" s="170"/>
      <c r="W13" s="171" t="str">
        <f t="shared" si="55"/>
        <v/>
      </c>
      <c r="X13" s="173"/>
      <c r="Y13" s="171" t="str">
        <f t="shared" si="56"/>
        <v/>
      </c>
      <c r="Z13" s="172"/>
      <c r="AA13" s="171" t="str">
        <f t="shared" si="57"/>
        <v/>
      </c>
      <c r="AB13" s="152"/>
      <c r="AC13" s="184" t="str">
        <f t="shared" si="12"/>
        <v/>
      </c>
      <c r="AD13" s="152"/>
      <c r="AE13" s="171" t="str">
        <f t="shared" si="58"/>
        <v/>
      </c>
      <c r="AF13" s="399"/>
      <c r="AG13" s="171" t="str">
        <f t="shared" si="59"/>
        <v/>
      </c>
      <c r="AH13" s="172"/>
      <c r="AI13" s="171" t="str">
        <f t="shared" si="60"/>
        <v/>
      </c>
      <c r="AJ13" s="172"/>
      <c r="AK13" s="171" t="str">
        <f t="shared" si="61"/>
        <v/>
      </c>
      <c r="AL13" s="152"/>
      <c r="AM13" s="171" t="str">
        <f t="shared" si="62"/>
        <v/>
      </c>
      <c r="AN13" s="172"/>
      <c r="AO13" s="171" t="str">
        <f t="shared" si="63"/>
        <v/>
      </c>
      <c r="AP13" s="152"/>
      <c r="AQ13" s="171" t="str">
        <f t="shared" si="64"/>
        <v/>
      </c>
      <c r="AR13" s="152"/>
      <c r="AS13" s="171" t="str">
        <f t="shared" si="65"/>
        <v/>
      </c>
      <c r="AT13" s="152"/>
      <c r="AU13" s="171" t="str">
        <f t="shared" si="66"/>
        <v/>
      </c>
      <c r="AV13" s="153"/>
      <c r="AW13" s="171" t="str">
        <f t="shared" si="22"/>
        <v/>
      </c>
      <c r="AX13" s="153"/>
      <c r="AY13" s="171" t="str">
        <f t="shared" si="67"/>
        <v/>
      </c>
      <c r="AZ13" s="153"/>
      <c r="BA13" s="171" t="str">
        <f t="shared" si="68"/>
        <v/>
      </c>
      <c r="BB13" s="153"/>
      <c r="BC13" s="171" t="str">
        <f t="shared" si="25"/>
        <v/>
      </c>
      <c r="BD13" s="153"/>
      <c r="BE13" s="268"/>
      <c r="BF13" s="171" t="str">
        <f t="shared" si="26"/>
        <v/>
      </c>
      <c r="BG13" s="153">
        <v>2552</v>
      </c>
      <c r="BH13" s="269"/>
      <c r="BI13" s="171">
        <f t="shared" si="27"/>
        <v>17</v>
      </c>
      <c r="BJ13" s="153"/>
      <c r="BK13" s="270"/>
      <c r="BL13" s="171" t="str">
        <f t="shared" si="28"/>
        <v/>
      </c>
      <c r="BM13" s="153"/>
      <c r="BN13" s="271"/>
      <c r="BO13" s="171" t="str">
        <f t="shared" si="29"/>
        <v/>
      </c>
      <c r="BP13" s="183">
        <f t="shared" si="0"/>
        <v>1</v>
      </c>
      <c r="BQ13" s="171">
        <f t="shared" si="30"/>
        <v>0</v>
      </c>
      <c r="BR13" s="232"/>
      <c r="BT13" s="223" t="str">
        <f t="shared" si="31"/>
        <v/>
      </c>
      <c r="BU13" s="224" t="str">
        <f t="shared" si="32"/>
        <v/>
      </c>
      <c r="BV13" s="224" t="str">
        <f t="shared" si="33"/>
        <v/>
      </c>
      <c r="BW13" s="224" t="str">
        <f t="shared" si="34"/>
        <v/>
      </c>
      <c r="BX13" s="224" t="str">
        <f t="shared" si="35"/>
        <v/>
      </c>
      <c r="BY13" s="224" t="str">
        <f t="shared" si="36"/>
        <v/>
      </c>
      <c r="BZ13" s="224" t="str">
        <f t="shared" si="37"/>
        <v/>
      </c>
      <c r="CA13" s="224" t="str">
        <f t="shared" si="38"/>
        <v/>
      </c>
      <c r="CB13" s="224" t="str">
        <f t="shared" si="39"/>
        <v/>
      </c>
      <c r="CC13" s="224" t="str">
        <f t="shared" si="40"/>
        <v/>
      </c>
      <c r="CD13" s="224" t="str">
        <f t="shared" si="41"/>
        <v/>
      </c>
      <c r="CE13" s="224" t="str">
        <f t="shared" si="42"/>
        <v/>
      </c>
      <c r="CF13" s="224" t="str">
        <f t="shared" si="43"/>
        <v/>
      </c>
      <c r="CG13" s="224">
        <f t="shared" si="44"/>
        <v>0</v>
      </c>
      <c r="CH13" s="224" t="str">
        <f t="shared" si="45"/>
        <v/>
      </c>
      <c r="CI13" s="224" t="str">
        <f t="shared" si="46"/>
        <v/>
      </c>
      <c r="CJ13" s="224" t="str">
        <f t="shared" si="47"/>
        <v/>
      </c>
      <c r="CK13" s="224" t="str">
        <f t="shared" si="48"/>
        <v/>
      </c>
      <c r="CL13" s="225" t="str">
        <f t="shared" si="49"/>
        <v/>
      </c>
    </row>
    <row r="14" spans="1:90" s="194" customFormat="1" ht="15.75" customHeight="1" x14ac:dyDescent="0.2">
      <c r="A14" s="151" t="s">
        <v>158</v>
      </c>
      <c r="B14" s="150" t="s">
        <v>149</v>
      </c>
      <c r="C14" s="150" t="s">
        <v>22</v>
      </c>
      <c r="D14" s="173"/>
      <c r="E14" s="171"/>
      <c r="F14" s="170"/>
      <c r="G14" s="184" t="str">
        <f t="shared" si="1"/>
        <v/>
      </c>
      <c r="H14" s="400">
        <v>1177</v>
      </c>
      <c r="I14" s="171">
        <f t="shared" si="50"/>
        <v>1</v>
      </c>
      <c r="J14" s="170"/>
      <c r="K14" s="171" t="str">
        <f t="shared" si="69"/>
        <v/>
      </c>
      <c r="L14" s="170"/>
      <c r="M14" s="171" t="str">
        <f t="shared" si="51"/>
        <v/>
      </c>
      <c r="N14" s="170"/>
      <c r="O14" s="171" t="str">
        <f t="shared" si="52"/>
        <v/>
      </c>
      <c r="P14" s="172"/>
      <c r="Q14" s="171" t="str">
        <f t="shared" si="53"/>
        <v/>
      </c>
      <c r="R14" s="170"/>
      <c r="S14" s="171" t="str">
        <f t="shared" si="7"/>
        <v/>
      </c>
      <c r="T14" s="170"/>
      <c r="U14" s="171" t="str">
        <f t="shared" si="54"/>
        <v/>
      </c>
      <c r="V14" s="172"/>
      <c r="W14" s="171" t="str">
        <f t="shared" si="55"/>
        <v/>
      </c>
      <c r="X14" s="173"/>
      <c r="Y14" s="171" t="str">
        <f t="shared" si="56"/>
        <v/>
      </c>
      <c r="Z14" s="172"/>
      <c r="AA14" s="171" t="str">
        <f t="shared" si="57"/>
        <v/>
      </c>
      <c r="AB14" s="174"/>
      <c r="AC14" s="184" t="str">
        <f t="shared" si="12"/>
        <v/>
      </c>
      <c r="AD14" s="152"/>
      <c r="AE14" s="171" t="str">
        <f t="shared" si="58"/>
        <v/>
      </c>
      <c r="AF14" s="399"/>
      <c r="AG14" s="171" t="str">
        <f t="shared" si="59"/>
        <v/>
      </c>
      <c r="AH14" s="172"/>
      <c r="AI14" s="171" t="str">
        <f t="shared" si="60"/>
        <v/>
      </c>
      <c r="AJ14" s="171"/>
      <c r="AK14" s="171" t="str">
        <f t="shared" si="61"/>
        <v/>
      </c>
      <c r="AL14" s="174"/>
      <c r="AM14" s="171" t="str">
        <f t="shared" si="62"/>
        <v/>
      </c>
      <c r="AN14" s="171"/>
      <c r="AO14" s="171" t="str">
        <f t="shared" si="63"/>
        <v/>
      </c>
      <c r="AP14" s="174"/>
      <c r="AQ14" s="171" t="str">
        <f t="shared" si="64"/>
        <v/>
      </c>
      <c r="AR14" s="174"/>
      <c r="AS14" s="171" t="str">
        <f t="shared" si="65"/>
        <v/>
      </c>
      <c r="AT14" s="152"/>
      <c r="AU14" s="171" t="str">
        <f t="shared" si="66"/>
        <v/>
      </c>
      <c r="AV14" s="153"/>
      <c r="AW14" s="171" t="str">
        <f t="shared" si="22"/>
        <v/>
      </c>
      <c r="AX14" s="153"/>
      <c r="AY14" s="171" t="str">
        <f t="shared" si="67"/>
        <v/>
      </c>
      <c r="AZ14" s="153"/>
      <c r="BA14" s="171" t="str">
        <f t="shared" si="68"/>
        <v/>
      </c>
      <c r="BB14" s="153"/>
      <c r="BC14" s="171" t="str">
        <f t="shared" si="25"/>
        <v/>
      </c>
      <c r="BD14" s="153"/>
      <c r="BE14" s="268"/>
      <c r="BF14" s="171" t="str">
        <f t="shared" si="26"/>
        <v/>
      </c>
      <c r="BG14" s="153"/>
      <c r="BH14" s="269"/>
      <c r="BI14" s="171" t="str">
        <f t="shared" si="27"/>
        <v/>
      </c>
      <c r="BJ14" s="153">
        <v>3038</v>
      </c>
      <c r="BK14" s="270"/>
      <c r="BL14" s="171">
        <f t="shared" si="28"/>
        <v>16</v>
      </c>
      <c r="BM14" s="153"/>
      <c r="BN14" s="271"/>
      <c r="BO14" s="171" t="str">
        <f t="shared" si="29"/>
        <v/>
      </c>
      <c r="BP14" s="183">
        <f t="shared" si="0"/>
        <v>2</v>
      </c>
      <c r="BQ14" s="171">
        <f t="shared" si="30"/>
        <v>1</v>
      </c>
      <c r="BR14" s="232"/>
      <c r="BT14" s="223" t="str">
        <f t="shared" si="31"/>
        <v/>
      </c>
      <c r="BU14" s="224" t="str">
        <f t="shared" si="32"/>
        <v/>
      </c>
      <c r="BV14" s="224" t="str">
        <f t="shared" si="33"/>
        <v/>
      </c>
      <c r="BW14" s="224" t="str">
        <f t="shared" si="34"/>
        <v/>
      </c>
      <c r="BX14" s="224" t="str">
        <f t="shared" si="35"/>
        <v/>
      </c>
      <c r="BY14" s="224" t="str">
        <f t="shared" si="36"/>
        <v/>
      </c>
      <c r="BZ14" s="224" t="str">
        <f t="shared" si="37"/>
        <v/>
      </c>
      <c r="CA14" s="224" t="str">
        <f t="shared" si="38"/>
        <v/>
      </c>
      <c r="CB14" s="224" t="str">
        <f t="shared" si="39"/>
        <v/>
      </c>
      <c r="CC14" s="224" t="str">
        <f t="shared" si="40"/>
        <v/>
      </c>
      <c r="CD14" s="224" t="str">
        <f t="shared" si="41"/>
        <v/>
      </c>
      <c r="CE14" s="224" t="str">
        <f t="shared" si="42"/>
        <v/>
      </c>
      <c r="CF14" s="224" t="str">
        <f t="shared" si="43"/>
        <v/>
      </c>
      <c r="CG14" s="224">
        <f t="shared" si="44"/>
        <v>1</v>
      </c>
      <c r="CH14" s="224" t="str">
        <f t="shared" si="45"/>
        <v/>
      </c>
      <c r="CI14" s="224" t="str">
        <f t="shared" si="46"/>
        <v/>
      </c>
      <c r="CJ14" s="224" t="str">
        <f t="shared" si="47"/>
        <v/>
      </c>
      <c r="CK14" s="224" t="str">
        <f t="shared" si="48"/>
        <v/>
      </c>
      <c r="CL14" s="225" t="str">
        <f t="shared" si="49"/>
        <v/>
      </c>
    </row>
    <row r="15" spans="1:90" s="194" customFormat="1" ht="15.75" customHeight="1" x14ac:dyDescent="0.2">
      <c r="A15" s="272" t="s">
        <v>237</v>
      </c>
      <c r="B15" s="171" t="s">
        <v>234</v>
      </c>
      <c r="C15" s="171" t="s">
        <v>22</v>
      </c>
      <c r="D15" s="170"/>
      <c r="E15" s="171"/>
      <c r="F15" s="170"/>
      <c r="G15" s="184" t="str">
        <f t="shared" si="1"/>
        <v/>
      </c>
      <c r="H15" s="400"/>
      <c r="I15" s="171" t="str">
        <f t="shared" si="50"/>
        <v/>
      </c>
      <c r="J15" s="170"/>
      <c r="K15" s="171" t="str">
        <f t="shared" si="69"/>
        <v/>
      </c>
      <c r="L15" s="170"/>
      <c r="M15" s="171" t="str">
        <f t="shared" si="51"/>
        <v/>
      </c>
      <c r="N15" s="170"/>
      <c r="O15" s="171" t="str">
        <f t="shared" si="52"/>
        <v/>
      </c>
      <c r="P15" s="172"/>
      <c r="Q15" s="171" t="str">
        <f t="shared" si="53"/>
        <v/>
      </c>
      <c r="R15" s="170"/>
      <c r="S15" s="171" t="str">
        <f t="shared" si="7"/>
        <v/>
      </c>
      <c r="T15" s="170"/>
      <c r="U15" s="171" t="str">
        <f t="shared" si="54"/>
        <v/>
      </c>
      <c r="V15" s="172"/>
      <c r="W15" s="171" t="str">
        <f t="shared" si="55"/>
        <v/>
      </c>
      <c r="X15" s="173"/>
      <c r="Y15" s="171" t="str">
        <f t="shared" si="56"/>
        <v/>
      </c>
      <c r="Z15" s="172"/>
      <c r="AA15" s="171" t="str">
        <f t="shared" si="57"/>
        <v/>
      </c>
      <c r="AB15" s="174"/>
      <c r="AC15" s="184" t="str">
        <f t="shared" si="12"/>
        <v/>
      </c>
      <c r="AD15" s="152"/>
      <c r="AE15" s="171" t="str">
        <f t="shared" si="58"/>
        <v/>
      </c>
      <c r="AF15" s="399"/>
      <c r="AG15" s="171" t="str">
        <f t="shared" si="59"/>
        <v/>
      </c>
      <c r="AH15" s="172"/>
      <c r="AI15" s="171" t="str">
        <f t="shared" si="60"/>
        <v/>
      </c>
      <c r="AJ15" s="171"/>
      <c r="AK15" s="171" t="str">
        <f t="shared" si="61"/>
        <v/>
      </c>
      <c r="AL15" s="174"/>
      <c r="AM15" s="171" t="str">
        <f t="shared" si="62"/>
        <v/>
      </c>
      <c r="AN15" s="171"/>
      <c r="AO15" s="171" t="str">
        <f t="shared" si="63"/>
        <v/>
      </c>
      <c r="AP15" s="174"/>
      <c r="AQ15" s="171" t="str">
        <f t="shared" si="64"/>
        <v/>
      </c>
      <c r="AR15" s="174"/>
      <c r="AS15" s="171" t="str">
        <f t="shared" si="65"/>
        <v/>
      </c>
      <c r="AT15" s="152"/>
      <c r="AU15" s="171" t="str">
        <f t="shared" si="66"/>
        <v/>
      </c>
      <c r="AV15" s="153"/>
      <c r="AW15" s="171" t="str">
        <f t="shared" si="22"/>
        <v/>
      </c>
      <c r="AX15" s="153"/>
      <c r="AY15" s="171" t="str">
        <f t="shared" si="67"/>
        <v/>
      </c>
      <c r="AZ15" s="153">
        <v>185</v>
      </c>
      <c r="BA15" s="171">
        <f t="shared" si="68"/>
        <v>20</v>
      </c>
      <c r="BB15" s="153"/>
      <c r="BC15" s="171" t="str">
        <f t="shared" si="25"/>
        <v/>
      </c>
      <c r="BD15" s="153"/>
      <c r="BE15" s="268"/>
      <c r="BF15" s="171" t="str">
        <f t="shared" si="26"/>
        <v/>
      </c>
      <c r="BG15" s="153"/>
      <c r="BH15" s="269"/>
      <c r="BI15" s="171" t="str">
        <f t="shared" si="27"/>
        <v/>
      </c>
      <c r="BJ15" s="153"/>
      <c r="BK15" s="270"/>
      <c r="BL15" s="171" t="str">
        <f t="shared" si="28"/>
        <v/>
      </c>
      <c r="BM15" s="153"/>
      <c r="BN15" s="271"/>
      <c r="BO15" s="171" t="str">
        <f t="shared" si="29"/>
        <v/>
      </c>
      <c r="BP15" s="183">
        <f t="shared" si="0"/>
        <v>1</v>
      </c>
      <c r="BQ15" s="171">
        <f t="shared" si="30"/>
        <v>20</v>
      </c>
      <c r="BR15" s="232"/>
      <c r="BT15" s="223" t="str">
        <f t="shared" si="31"/>
        <v/>
      </c>
      <c r="BU15" s="224" t="str">
        <f t="shared" si="32"/>
        <v/>
      </c>
      <c r="BV15" s="224" t="str">
        <f t="shared" si="33"/>
        <v/>
      </c>
      <c r="BW15" s="224" t="str">
        <f t="shared" si="34"/>
        <v/>
      </c>
      <c r="BX15" s="224" t="str">
        <f t="shared" si="35"/>
        <v/>
      </c>
      <c r="BY15" s="224" t="str">
        <f t="shared" si="36"/>
        <v/>
      </c>
      <c r="BZ15" s="224" t="str">
        <f t="shared" si="37"/>
        <v/>
      </c>
      <c r="CA15" s="224" t="str">
        <f t="shared" si="38"/>
        <v/>
      </c>
      <c r="CB15" s="224" t="str">
        <f t="shared" si="39"/>
        <v/>
      </c>
      <c r="CC15" s="224" t="str">
        <f t="shared" si="40"/>
        <v/>
      </c>
      <c r="CD15" s="224" t="str">
        <f t="shared" si="41"/>
        <v/>
      </c>
      <c r="CE15" s="224" t="str">
        <f t="shared" si="42"/>
        <v/>
      </c>
      <c r="CF15" s="224" t="str">
        <f t="shared" si="43"/>
        <v/>
      </c>
      <c r="CG15" s="224">
        <f t="shared" si="44"/>
        <v>20</v>
      </c>
      <c r="CH15" s="224" t="str">
        <f t="shared" si="45"/>
        <v/>
      </c>
      <c r="CI15" s="224" t="str">
        <f t="shared" si="46"/>
        <v/>
      </c>
      <c r="CJ15" s="224" t="str">
        <f t="shared" si="47"/>
        <v/>
      </c>
      <c r="CK15" s="224" t="str">
        <f t="shared" si="48"/>
        <v/>
      </c>
      <c r="CL15" s="225" t="str">
        <f t="shared" si="49"/>
        <v/>
      </c>
    </row>
    <row r="16" spans="1:90" s="194" customFormat="1" ht="15.75" customHeight="1" x14ac:dyDescent="0.2">
      <c r="A16" s="151" t="s">
        <v>240</v>
      </c>
      <c r="B16" s="150" t="s">
        <v>145</v>
      </c>
      <c r="C16" s="150" t="s">
        <v>22</v>
      </c>
      <c r="D16" s="173"/>
      <c r="E16" s="171"/>
      <c r="F16" s="170"/>
      <c r="G16" s="184" t="str">
        <f t="shared" si="1"/>
        <v/>
      </c>
      <c r="H16" s="400"/>
      <c r="I16" s="171" t="str">
        <f t="shared" si="50"/>
        <v/>
      </c>
      <c r="J16" s="170"/>
      <c r="K16" s="171" t="str">
        <f t="shared" si="69"/>
        <v/>
      </c>
      <c r="L16" s="170"/>
      <c r="M16" s="171" t="str">
        <f t="shared" si="51"/>
        <v/>
      </c>
      <c r="N16" s="400">
        <v>6832</v>
      </c>
      <c r="O16" s="171">
        <f t="shared" si="52"/>
        <v>1</v>
      </c>
      <c r="P16" s="172"/>
      <c r="Q16" s="171" t="str">
        <f t="shared" si="53"/>
        <v/>
      </c>
      <c r="R16" s="170"/>
      <c r="S16" s="171" t="str">
        <f t="shared" si="7"/>
        <v/>
      </c>
      <c r="T16" s="170"/>
      <c r="U16" s="171" t="str">
        <f t="shared" si="54"/>
        <v/>
      </c>
      <c r="V16" s="172"/>
      <c r="W16" s="171" t="str">
        <f t="shared" si="55"/>
        <v/>
      </c>
      <c r="X16" s="173"/>
      <c r="Y16" s="171" t="str">
        <f t="shared" si="56"/>
        <v/>
      </c>
      <c r="Z16" s="172"/>
      <c r="AA16" s="171" t="str">
        <f t="shared" si="57"/>
        <v/>
      </c>
      <c r="AB16" s="174"/>
      <c r="AC16" s="184" t="str">
        <f t="shared" si="12"/>
        <v/>
      </c>
      <c r="AD16" s="152"/>
      <c r="AE16" s="171" t="str">
        <f t="shared" si="58"/>
        <v/>
      </c>
      <c r="AF16" s="399"/>
      <c r="AG16" s="171" t="str">
        <f t="shared" si="59"/>
        <v/>
      </c>
      <c r="AH16" s="172"/>
      <c r="AI16" s="171" t="str">
        <f t="shared" si="60"/>
        <v/>
      </c>
      <c r="AJ16" s="171"/>
      <c r="AK16" s="171" t="str">
        <f t="shared" si="61"/>
        <v/>
      </c>
      <c r="AL16" s="174"/>
      <c r="AM16" s="171" t="str">
        <f t="shared" si="62"/>
        <v/>
      </c>
      <c r="AN16" s="171"/>
      <c r="AO16" s="171" t="str">
        <f t="shared" si="63"/>
        <v/>
      </c>
      <c r="AP16" s="174"/>
      <c r="AQ16" s="171" t="str">
        <f t="shared" si="64"/>
        <v/>
      </c>
      <c r="AR16" s="174"/>
      <c r="AS16" s="171" t="str">
        <f t="shared" si="65"/>
        <v/>
      </c>
      <c r="AT16" s="152"/>
      <c r="AU16" s="171" t="str">
        <f t="shared" si="66"/>
        <v/>
      </c>
      <c r="AV16" s="153">
        <v>428</v>
      </c>
      <c r="AW16" s="171">
        <f t="shared" si="22"/>
        <v>13</v>
      </c>
      <c r="AX16" s="153"/>
      <c r="AY16" s="171" t="str">
        <f t="shared" si="67"/>
        <v/>
      </c>
      <c r="AZ16" s="153"/>
      <c r="BA16" s="171" t="str">
        <f t="shared" si="68"/>
        <v/>
      </c>
      <c r="BB16" s="153"/>
      <c r="BC16" s="171" t="str">
        <f t="shared" si="25"/>
        <v/>
      </c>
      <c r="BD16" s="153">
        <v>895</v>
      </c>
      <c r="BE16" s="268"/>
      <c r="BF16" s="171">
        <f t="shared" si="26"/>
        <v>17</v>
      </c>
      <c r="BG16" s="153"/>
      <c r="BH16" s="269"/>
      <c r="BI16" s="171" t="str">
        <f t="shared" si="27"/>
        <v/>
      </c>
      <c r="BJ16" s="153"/>
      <c r="BK16" s="270"/>
      <c r="BL16" s="171" t="str">
        <f t="shared" si="28"/>
        <v/>
      </c>
      <c r="BM16" s="153"/>
      <c r="BN16" s="271"/>
      <c r="BO16" s="171" t="str">
        <f t="shared" si="29"/>
        <v/>
      </c>
      <c r="BP16" s="183">
        <f t="shared" si="0"/>
        <v>3</v>
      </c>
      <c r="BQ16" s="171">
        <f t="shared" si="30"/>
        <v>31</v>
      </c>
      <c r="BR16" s="232"/>
      <c r="BT16" s="223" t="str">
        <f t="shared" si="31"/>
        <v/>
      </c>
      <c r="BU16" s="224" t="str">
        <f t="shared" si="32"/>
        <v/>
      </c>
      <c r="BV16" s="224" t="str">
        <f t="shared" si="33"/>
        <v/>
      </c>
      <c r="BW16" s="224" t="str">
        <f t="shared" si="34"/>
        <v/>
      </c>
      <c r="BX16" s="224" t="str">
        <f t="shared" si="35"/>
        <v/>
      </c>
      <c r="BY16" s="224" t="str">
        <f t="shared" si="36"/>
        <v/>
      </c>
      <c r="BZ16" s="224" t="str">
        <f t="shared" si="37"/>
        <v/>
      </c>
      <c r="CA16" s="224" t="str">
        <f t="shared" si="38"/>
        <v/>
      </c>
      <c r="CB16" s="224" t="str">
        <f t="shared" si="39"/>
        <v/>
      </c>
      <c r="CC16" s="224" t="str">
        <f t="shared" si="40"/>
        <v/>
      </c>
      <c r="CD16" s="224" t="str">
        <f t="shared" si="41"/>
        <v/>
      </c>
      <c r="CE16" s="224" t="str">
        <f t="shared" si="42"/>
        <v/>
      </c>
      <c r="CF16" s="224" t="str">
        <f t="shared" si="43"/>
        <v/>
      </c>
      <c r="CG16" s="224">
        <f t="shared" si="44"/>
        <v>31</v>
      </c>
      <c r="CH16" s="224" t="str">
        <f t="shared" si="45"/>
        <v/>
      </c>
      <c r="CI16" s="224" t="str">
        <f t="shared" si="46"/>
        <v/>
      </c>
      <c r="CJ16" s="224" t="str">
        <f t="shared" si="47"/>
        <v/>
      </c>
      <c r="CK16" s="224" t="str">
        <f t="shared" si="48"/>
        <v/>
      </c>
      <c r="CL16" s="225" t="str">
        <f t="shared" si="49"/>
        <v/>
      </c>
    </row>
    <row r="17" spans="1:90" s="194" customFormat="1" ht="15.75" customHeight="1" x14ac:dyDescent="0.2">
      <c r="A17" s="272" t="s">
        <v>243</v>
      </c>
      <c r="B17" s="171" t="s">
        <v>159</v>
      </c>
      <c r="C17" s="171" t="s">
        <v>22</v>
      </c>
      <c r="D17" s="170"/>
      <c r="E17" s="171"/>
      <c r="F17" s="170"/>
      <c r="G17" s="184" t="str">
        <f t="shared" si="1"/>
        <v/>
      </c>
      <c r="H17" s="400"/>
      <c r="I17" s="171" t="str">
        <f t="shared" si="50"/>
        <v/>
      </c>
      <c r="J17" s="170"/>
      <c r="K17" s="171" t="str">
        <f t="shared" si="69"/>
        <v/>
      </c>
      <c r="L17" s="170"/>
      <c r="M17" s="171" t="str">
        <f t="shared" si="51"/>
        <v/>
      </c>
      <c r="N17" s="170"/>
      <c r="O17" s="171" t="str">
        <f t="shared" si="52"/>
        <v/>
      </c>
      <c r="P17" s="172"/>
      <c r="Q17" s="171" t="str">
        <f t="shared" si="53"/>
        <v/>
      </c>
      <c r="R17" s="170"/>
      <c r="S17" s="171" t="str">
        <f t="shared" si="7"/>
        <v/>
      </c>
      <c r="T17" s="170"/>
      <c r="U17" s="171" t="str">
        <f t="shared" si="54"/>
        <v/>
      </c>
      <c r="V17" s="172"/>
      <c r="W17" s="171" t="str">
        <f t="shared" si="55"/>
        <v/>
      </c>
      <c r="X17" s="173"/>
      <c r="Y17" s="171" t="str">
        <f t="shared" si="56"/>
        <v/>
      </c>
      <c r="Z17" s="172"/>
      <c r="AA17" s="171" t="str">
        <f t="shared" si="57"/>
        <v/>
      </c>
      <c r="AB17" s="174"/>
      <c r="AC17" s="184" t="str">
        <f t="shared" si="12"/>
        <v/>
      </c>
      <c r="AD17" s="152"/>
      <c r="AE17" s="171" t="str">
        <f t="shared" si="58"/>
        <v/>
      </c>
      <c r="AF17" s="399"/>
      <c r="AG17" s="171" t="str">
        <f t="shared" si="59"/>
        <v/>
      </c>
      <c r="AH17" s="172"/>
      <c r="AI17" s="171" t="str">
        <f t="shared" si="60"/>
        <v/>
      </c>
      <c r="AJ17" s="171"/>
      <c r="AK17" s="171" t="str">
        <f t="shared" si="61"/>
        <v/>
      </c>
      <c r="AL17" s="174"/>
      <c r="AM17" s="171" t="str">
        <f t="shared" si="62"/>
        <v/>
      </c>
      <c r="AN17" s="171"/>
      <c r="AO17" s="171" t="str">
        <f t="shared" si="63"/>
        <v/>
      </c>
      <c r="AP17" s="174"/>
      <c r="AQ17" s="171" t="str">
        <f t="shared" si="64"/>
        <v/>
      </c>
      <c r="AR17" s="174"/>
      <c r="AS17" s="171" t="str">
        <f t="shared" si="65"/>
        <v/>
      </c>
      <c r="AT17" s="152"/>
      <c r="AU17" s="171" t="str">
        <f t="shared" si="66"/>
        <v/>
      </c>
      <c r="AV17" s="153"/>
      <c r="AW17" s="171" t="str">
        <f t="shared" si="22"/>
        <v/>
      </c>
      <c r="AX17" s="153"/>
      <c r="AY17" s="171" t="str">
        <f t="shared" si="67"/>
        <v/>
      </c>
      <c r="AZ17" s="153"/>
      <c r="BA17" s="171" t="str">
        <f t="shared" si="68"/>
        <v/>
      </c>
      <c r="BB17" s="153"/>
      <c r="BC17" s="171" t="str">
        <f t="shared" si="25"/>
        <v/>
      </c>
      <c r="BD17" s="153">
        <v>956</v>
      </c>
      <c r="BE17" s="268"/>
      <c r="BF17" s="171">
        <f t="shared" si="26"/>
        <v>18</v>
      </c>
      <c r="BG17" s="153"/>
      <c r="BH17" s="269"/>
      <c r="BI17" s="171" t="str">
        <f t="shared" si="27"/>
        <v/>
      </c>
      <c r="BJ17" s="153"/>
      <c r="BK17" s="270"/>
      <c r="BL17" s="171" t="str">
        <f t="shared" si="28"/>
        <v/>
      </c>
      <c r="BM17" s="153"/>
      <c r="BN17" s="271"/>
      <c r="BO17" s="171" t="str">
        <f t="shared" si="29"/>
        <v/>
      </c>
      <c r="BP17" s="183">
        <f t="shared" si="0"/>
        <v>1</v>
      </c>
      <c r="BQ17" s="171">
        <f t="shared" si="30"/>
        <v>18</v>
      </c>
      <c r="BR17" s="232"/>
      <c r="BT17" s="223" t="str">
        <f t="shared" si="31"/>
        <v/>
      </c>
      <c r="BU17" s="224" t="str">
        <f t="shared" si="32"/>
        <v/>
      </c>
      <c r="BV17" s="224" t="str">
        <f t="shared" si="33"/>
        <v/>
      </c>
      <c r="BW17" s="224" t="str">
        <f t="shared" si="34"/>
        <v/>
      </c>
      <c r="BX17" s="224" t="str">
        <f t="shared" si="35"/>
        <v/>
      </c>
      <c r="BY17" s="224" t="str">
        <f t="shared" si="36"/>
        <v/>
      </c>
      <c r="BZ17" s="224" t="str">
        <f t="shared" si="37"/>
        <v/>
      </c>
      <c r="CA17" s="224" t="str">
        <f t="shared" si="38"/>
        <v/>
      </c>
      <c r="CB17" s="224" t="str">
        <f t="shared" si="39"/>
        <v/>
      </c>
      <c r="CC17" s="224" t="str">
        <f t="shared" si="40"/>
        <v/>
      </c>
      <c r="CD17" s="224" t="str">
        <f t="shared" si="41"/>
        <v/>
      </c>
      <c r="CE17" s="224" t="str">
        <f t="shared" si="42"/>
        <v/>
      </c>
      <c r="CF17" s="224" t="str">
        <f t="shared" si="43"/>
        <v/>
      </c>
      <c r="CG17" s="224">
        <f t="shared" si="44"/>
        <v>18</v>
      </c>
      <c r="CH17" s="224" t="str">
        <f t="shared" si="45"/>
        <v/>
      </c>
      <c r="CI17" s="224" t="str">
        <f t="shared" si="46"/>
        <v/>
      </c>
      <c r="CJ17" s="224" t="str">
        <f t="shared" si="47"/>
        <v/>
      </c>
      <c r="CK17" s="224" t="str">
        <f t="shared" si="48"/>
        <v/>
      </c>
      <c r="CL17" s="225" t="str">
        <f t="shared" si="49"/>
        <v/>
      </c>
    </row>
    <row r="18" spans="1:90" s="194" customFormat="1" ht="15.75" customHeight="1" x14ac:dyDescent="0.2">
      <c r="A18" s="272" t="s">
        <v>241</v>
      </c>
      <c r="B18" s="171" t="s">
        <v>145</v>
      </c>
      <c r="C18" s="171" t="s">
        <v>9</v>
      </c>
      <c r="D18" s="170"/>
      <c r="E18" s="171"/>
      <c r="F18" s="170"/>
      <c r="G18" s="184" t="str">
        <f t="shared" si="1"/>
        <v/>
      </c>
      <c r="H18" s="400">
        <v>1404</v>
      </c>
      <c r="I18" s="171"/>
      <c r="J18" s="170"/>
      <c r="K18" s="171" t="str">
        <f t="shared" si="69"/>
        <v/>
      </c>
      <c r="L18" s="170"/>
      <c r="M18" s="171"/>
      <c r="N18" s="170"/>
      <c r="O18" s="171"/>
      <c r="P18" s="172"/>
      <c r="Q18" s="171"/>
      <c r="R18" s="170"/>
      <c r="S18" s="171" t="str">
        <f t="shared" si="7"/>
        <v/>
      </c>
      <c r="T18" s="170"/>
      <c r="U18" s="171"/>
      <c r="V18" s="172"/>
      <c r="W18" s="171"/>
      <c r="X18" s="173"/>
      <c r="Y18" s="171"/>
      <c r="Z18" s="172"/>
      <c r="AA18" s="171"/>
      <c r="AB18" s="174"/>
      <c r="AC18" s="184" t="str">
        <f t="shared" si="12"/>
        <v/>
      </c>
      <c r="AD18" s="152"/>
      <c r="AE18" s="171"/>
      <c r="AF18" s="399">
        <v>53148</v>
      </c>
      <c r="AG18" s="171"/>
      <c r="AH18" s="172"/>
      <c r="AI18" s="171"/>
      <c r="AJ18" s="171"/>
      <c r="AK18" s="171"/>
      <c r="AL18" s="174"/>
      <c r="AM18" s="171"/>
      <c r="AN18" s="171"/>
      <c r="AO18" s="171"/>
      <c r="AP18" s="174"/>
      <c r="AQ18" s="171"/>
      <c r="AR18" s="174"/>
      <c r="AS18" s="171"/>
      <c r="AT18" s="152"/>
      <c r="AU18" s="171"/>
      <c r="AV18" s="153">
        <v>446</v>
      </c>
      <c r="AW18" s="171">
        <f t="shared" si="22"/>
        <v>14</v>
      </c>
      <c r="AX18" s="153"/>
      <c r="AY18" s="171"/>
      <c r="AZ18" s="153"/>
      <c r="BA18" s="171"/>
      <c r="BB18" s="153"/>
      <c r="BC18" s="171" t="str">
        <f t="shared" si="25"/>
        <v/>
      </c>
      <c r="BD18" s="153"/>
      <c r="BE18" s="268"/>
      <c r="BF18" s="171" t="str">
        <f t="shared" si="26"/>
        <v/>
      </c>
      <c r="BG18" s="153"/>
      <c r="BH18" s="269"/>
      <c r="BI18" s="171" t="str">
        <f t="shared" si="27"/>
        <v/>
      </c>
      <c r="BJ18" s="153"/>
      <c r="BK18" s="270"/>
      <c r="BL18" s="171" t="str">
        <f t="shared" si="28"/>
        <v/>
      </c>
      <c r="BM18" s="153"/>
      <c r="BN18" s="271"/>
      <c r="BO18" s="171" t="str">
        <f t="shared" si="29"/>
        <v/>
      </c>
      <c r="BP18" s="183">
        <f t="shared" si="0"/>
        <v>3</v>
      </c>
      <c r="BQ18" s="171">
        <f t="shared" si="30"/>
        <v>14</v>
      </c>
      <c r="BR18" s="232"/>
      <c r="BT18" s="223">
        <f t="shared" si="31"/>
        <v>14</v>
      </c>
      <c r="BU18" s="224" t="str">
        <f t="shared" si="32"/>
        <v/>
      </c>
      <c r="BV18" s="224" t="str">
        <f t="shared" si="33"/>
        <v/>
      </c>
      <c r="BW18" s="224" t="str">
        <f t="shared" si="34"/>
        <v/>
      </c>
      <c r="BX18" s="224" t="str">
        <f t="shared" si="35"/>
        <v/>
      </c>
      <c r="BY18" s="224" t="str">
        <f t="shared" si="36"/>
        <v/>
      </c>
      <c r="BZ18" s="224" t="str">
        <f t="shared" si="37"/>
        <v/>
      </c>
      <c r="CA18" s="224" t="str">
        <f t="shared" si="38"/>
        <v/>
      </c>
      <c r="CB18" s="224" t="str">
        <f t="shared" si="39"/>
        <v/>
      </c>
      <c r="CC18" s="224" t="str">
        <f t="shared" si="40"/>
        <v/>
      </c>
      <c r="CD18" s="224" t="str">
        <f t="shared" si="41"/>
        <v/>
      </c>
      <c r="CE18" s="224" t="str">
        <f t="shared" si="42"/>
        <v/>
      </c>
      <c r="CF18" s="224" t="str">
        <f t="shared" si="43"/>
        <v/>
      </c>
      <c r="CG18" s="224" t="str">
        <f t="shared" si="44"/>
        <v/>
      </c>
      <c r="CH18" s="224" t="str">
        <f t="shared" si="45"/>
        <v/>
      </c>
      <c r="CI18" s="224" t="str">
        <f t="shared" si="46"/>
        <v/>
      </c>
      <c r="CJ18" s="224" t="str">
        <f t="shared" si="47"/>
        <v/>
      </c>
      <c r="CK18" s="224" t="str">
        <f t="shared" si="48"/>
        <v/>
      </c>
      <c r="CL18" s="225" t="str">
        <f t="shared" si="49"/>
        <v/>
      </c>
    </row>
    <row r="19" spans="1:90" s="194" customFormat="1" ht="15.75" customHeight="1" x14ac:dyDescent="0.2">
      <c r="A19" s="272" t="s">
        <v>242</v>
      </c>
      <c r="B19" s="171" t="s">
        <v>159</v>
      </c>
      <c r="C19" s="171" t="s">
        <v>9</v>
      </c>
      <c r="D19" s="170"/>
      <c r="E19" s="184"/>
      <c r="F19" s="170"/>
      <c r="G19" s="184" t="str">
        <f t="shared" si="1"/>
        <v/>
      </c>
      <c r="H19" s="400">
        <v>1454</v>
      </c>
      <c r="I19" s="184">
        <f t="shared" ref="I19:I20" si="70">IF(ISBLANK(H19),"",VLOOKUP(H19,H_100_m,2))</f>
        <v>1</v>
      </c>
      <c r="J19" s="170"/>
      <c r="K19" s="171" t="str">
        <f t="shared" si="69"/>
        <v/>
      </c>
      <c r="L19" s="170"/>
      <c r="M19" s="184" t="str">
        <f t="shared" ref="M19:M20" si="71">IF(ISBLANK(L19),"",VLOOKUP(L19,H_300_m,2))</f>
        <v/>
      </c>
      <c r="N19" s="170"/>
      <c r="O19" s="171" t="str">
        <f t="shared" ref="O19:O22" si="72">IF(ISBLANK(N19),"",VLOOKUP(N19,H_400_m,2))</f>
        <v/>
      </c>
      <c r="P19" s="172"/>
      <c r="Q19" s="184" t="str">
        <f t="shared" ref="Q19:Q20" si="73">IF(ISBLANK(P19),"",VLOOKUP(P19,H_50_m_H_,2))</f>
        <v/>
      </c>
      <c r="R19" s="170"/>
      <c r="S19" s="171" t="str">
        <f t="shared" si="7"/>
        <v/>
      </c>
      <c r="T19" s="170"/>
      <c r="U19" s="184" t="str">
        <f t="shared" ref="U19:U20" si="74">IF(ISBLANK(T19),"",VLOOKUP(T19,H_110_m_H_,2))</f>
        <v/>
      </c>
      <c r="V19" s="172"/>
      <c r="W19" s="184" t="str">
        <f t="shared" ref="W19:W20" si="75">IF(ISBLANK(V19),"",VLOOKUP(V19,H_320_m_H,2))</f>
        <v/>
      </c>
      <c r="X19" s="173"/>
      <c r="Y19" s="184" t="str">
        <f t="shared" ref="Y19:Y20" si="76">IF(ISBLANK(X19),"",VLOOKUP(X19,H_400_m_H,2))</f>
        <v/>
      </c>
      <c r="Z19" s="172"/>
      <c r="AA19" s="171" t="str">
        <f t="shared" ref="AA19:AA20" si="77">IF(ISBLANK(Z19),"",VLOOKUP(Z19,H_500_m,2))</f>
        <v/>
      </c>
      <c r="AB19" s="174"/>
      <c r="AC19" s="184" t="str">
        <f t="shared" si="12"/>
        <v/>
      </c>
      <c r="AD19" s="152"/>
      <c r="AE19" s="171" t="str">
        <f t="shared" ref="AE19:AE20" si="78">IF(ISBLANK(AD19),"",VLOOKUP(AD19,H_1000_m,2))</f>
        <v/>
      </c>
      <c r="AF19" s="399">
        <v>55145</v>
      </c>
      <c r="AG19" s="171" t="s">
        <v>146</v>
      </c>
      <c r="AH19" s="172"/>
      <c r="AI19" s="171" t="str">
        <f t="shared" ref="AI19:AI20" si="79">IF(ISBLANK(AH19),"",VLOOKUP(AH19,H_2000_m,2))</f>
        <v/>
      </c>
      <c r="AJ19" s="171"/>
      <c r="AK19" s="171" t="str">
        <f t="shared" ref="AK19:AK20" si="80">IF(ISBLANK(AJ19),"",VLOOKUP(AJ19,H_3000_m,2))</f>
        <v/>
      </c>
      <c r="AL19" s="174"/>
      <c r="AM19" s="171" t="str">
        <f t="shared" ref="AM19:AM20" si="81">IF(ISBLANK(AL19),"",VLOOKUP(AL19,H_5000_m,2))</f>
        <v/>
      </c>
      <c r="AN19" s="171"/>
      <c r="AO19" s="171" t="str">
        <f t="shared" ref="AO19:AO20" si="82">IF(ISBLANK(AN19),"",VLOOKUP(AN19,H_1500_steeple,2))</f>
        <v/>
      </c>
      <c r="AP19" s="174"/>
      <c r="AQ19" s="171" t="str">
        <f t="shared" ref="AQ19:AQ20" si="83">IF(ISBLANK(AP19),"",VLOOKUP(AP19,H_3000_steeple,2))</f>
        <v/>
      </c>
      <c r="AR19" s="174"/>
      <c r="AS19" s="171" t="str">
        <f>IF(ISBLANK(AR19),"",VLOOKUP(AR19,H_3_km_marche,2))</f>
        <v/>
      </c>
      <c r="AT19" s="152"/>
      <c r="AU19" s="171" t="str">
        <f t="shared" ref="AU19:AU20" si="84">IF(ISBLANK(AT19),"",VLOOKUP(AT19,H_5_km_marche,2))</f>
        <v/>
      </c>
      <c r="AV19" s="153"/>
      <c r="AW19" s="171" t="str">
        <f t="shared" si="22"/>
        <v/>
      </c>
      <c r="AX19" s="153"/>
      <c r="AY19" s="171" t="str">
        <f t="shared" ref="AY19:AY26" si="85">IF(ISBLANK(AX19),"",VLOOKUP(AX19,H_T_S_,2))</f>
        <v/>
      </c>
      <c r="AZ19" s="153">
        <v>140</v>
      </c>
      <c r="BA19" s="171">
        <f t="shared" ref="BA19:BA26" si="86">IF(ISBLANK(AZ19),"",VLOOKUP(AZ19,H_HAUTEUR,2))</f>
        <v>13</v>
      </c>
      <c r="BB19" s="153"/>
      <c r="BC19" s="171" t="str">
        <f t="shared" si="25"/>
        <v/>
      </c>
      <c r="BD19" s="153"/>
      <c r="BE19" s="268"/>
      <c r="BF19" s="171" t="str">
        <f t="shared" si="26"/>
        <v/>
      </c>
      <c r="BG19" s="153"/>
      <c r="BH19" s="269"/>
      <c r="BI19" s="171" t="str">
        <f t="shared" si="27"/>
        <v/>
      </c>
      <c r="BJ19" s="153"/>
      <c r="BK19" s="270"/>
      <c r="BL19" s="171" t="str">
        <f t="shared" si="28"/>
        <v/>
      </c>
      <c r="BM19" s="153"/>
      <c r="BN19" s="271"/>
      <c r="BO19" s="171" t="str">
        <f t="shared" si="29"/>
        <v/>
      </c>
      <c r="BP19" s="183">
        <f t="shared" si="0"/>
        <v>3</v>
      </c>
      <c r="BQ19" s="171">
        <f t="shared" si="30"/>
        <v>14</v>
      </c>
      <c r="BR19" s="232"/>
      <c r="BT19" s="223">
        <f t="shared" si="31"/>
        <v>14</v>
      </c>
      <c r="BU19" s="224" t="str">
        <f t="shared" si="32"/>
        <v/>
      </c>
      <c r="BV19" s="224" t="str">
        <f t="shared" si="33"/>
        <v/>
      </c>
      <c r="BW19" s="224" t="str">
        <f t="shared" si="34"/>
        <v/>
      </c>
      <c r="BX19" s="224" t="str">
        <f t="shared" si="35"/>
        <v/>
      </c>
      <c r="BY19" s="224" t="str">
        <f t="shared" si="36"/>
        <v/>
      </c>
      <c r="BZ19" s="224" t="str">
        <f t="shared" si="37"/>
        <v/>
      </c>
      <c r="CA19" s="224" t="str">
        <f t="shared" si="38"/>
        <v/>
      </c>
      <c r="CB19" s="224" t="str">
        <f t="shared" si="39"/>
        <v/>
      </c>
      <c r="CC19" s="224" t="str">
        <f t="shared" si="40"/>
        <v/>
      </c>
      <c r="CD19" s="224" t="str">
        <f t="shared" si="41"/>
        <v/>
      </c>
      <c r="CE19" s="224" t="str">
        <f t="shared" si="42"/>
        <v/>
      </c>
      <c r="CF19" s="224" t="str">
        <f t="shared" si="43"/>
        <v/>
      </c>
      <c r="CG19" s="224" t="str">
        <f t="shared" si="44"/>
        <v/>
      </c>
      <c r="CH19" s="224" t="str">
        <f t="shared" si="45"/>
        <v/>
      </c>
      <c r="CI19" s="224" t="str">
        <f t="shared" si="46"/>
        <v/>
      </c>
      <c r="CJ19" s="224" t="str">
        <f t="shared" si="47"/>
        <v/>
      </c>
      <c r="CK19" s="224" t="str">
        <f t="shared" si="48"/>
        <v/>
      </c>
      <c r="CL19" s="225" t="str">
        <f t="shared" si="49"/>
        <v/>
      </c>
    </row>
    <row r="20" spans="1:90" s="194" customFormat="1" ht="15.75" customHeight="1" x14ac:dyDescent="0.2">
      <c r="A20" s="151" t="s">
        <v>233</v>
      </c>
      <c r="B20" s="171" t="s">
        <v>234</v>
      </c>
      <c r="C20" s="150" t="s">
        <v>9</v>
      </c>
      <c r="D20" s="173"/>
      <c r="E20" s="171"/>
      <c r="F20" s="170"/>
      <c r="G20" s="184" t="str">
        <f t="shared" si="1"/>
        <v/>
      </c>
      <c r="H20" s="400">
        <v>1259</v>
      </c>
      <c r="I20" s="171">
        <f t="shared" si="70"/>
        <v>1</v>
      </c>
      <c r="J20" s="170"/>
      <c r="K20" s="171" t="str">
        <f t="shared" si="69"/>
        <v/>
      </c>
      <c r="L20" s="170"/>
      <c r="M20" s="171" t="str">
        <f t="shared" si="71"/>
        <v/>
      </c>
      <c r="N20" s="170"/>
      <c r="O20" s="171" t="str">
        <f t="shared" si="72"/>
        <v/>
      </c>
      <c r="P20" s="172"/>
      <c r="Q20" s="171" t="str">
        <f t="shared" si="73"/>
        <v/>
      </c>
      <c r="R20" s="170"/>
      <c r="S20" s="171" t="str">
        <f t="shared" si="7"/>
        <v/>
      </c>
      <c r="T20" s="170"/>
      <c r="U20" s="171" t="str">
        <f t="shared" si="74"/>
        <v/>
      </c>
      <c r="V20" s="172"/>
      <c r="W20" s="171" t="str">
        <f t="shared" si="75"/>
        <v/>
      </c>
      <c r="X20" s="173"/>
      <c r="Y20" s="171" t="str">
        <f t="shared" si="76"/>
        <v/>
      </c>
      <c r="Z20" s="172"/>
      <c r="AA20" s="171" t="str">
        <f t="shared" si="77"/>
        <v/>
      </c>
      <c r="AB20" s="174"/>
      <c r="AC20" s="184" t="str">
        <f t="shared" si="12"/>
        <v/>
      </c>
      <c r="AD20" s="152"/>
      <c r="AE20" s="171" t="str">
        <f t="shared" si="78"/>
        <v/>
      </c>
      <c r="AF20" s="399"/>
      <c r="AG20" s="171" t="str">
        <f t="shared" ref="AG20" si="87">IF(ISBLANK(AF20),"",VLOOKUP(AF20,H_1500_m,2))</f>
        <v/>
      </c>
      <c r="AH20" s="172"/>
      <c r="AI20" s="171" t="str">
        <f t="shared" si="79"/>
        <v/>
      </c>
      <c r="AJ20" s="171"/>
      <c r="AK20" s="171" t="str">
        <f t="shared" si="80"/>
        <v/>
      </c>
      <c r="AL20" s="174"/>
      <c r="AM20" s="171" t="str">
        <f t="shared" si="81"/>
        <v/>
      </c>
      <c r="AN20" s="171"/>
      <c r="AO20" s="171" t="str">
        <f t="shared" si="82"/>
        <v/>
      </c>
      <c r="AP20" s="174"/>
      <c r="AQ20" s="171" t="str">
        <f t="shared" si="83"/>
        <v/>
      </c>
      <c r="AR20" s="174"/>
      <c r="AS20" s="171" t="s">
        <v>146</v>
      </c>
      <c r="AT20" s="152"/>
      <c r="AU20" s="171" t="str">
        <f t="shared" si="84"/>
        <v/>
      </c>
      <c r="AV20" s="153">
        <v>522</v>
      </c>
      <c r="AW20" s="171">
        <f t="shared" si="22"/>
        <v>18</v>
      </c>
      <c r="AX20" s="153"/>
      <c r="AY20" s="171" t="str">
        <f t="shared" si="85"/>
        <v/>
      </c>
      <c r="AZ20" s="153"/>
      <c r="BA20" s="171" t="str">
        <f t="shared" si="86"/>
        <v/>
      </c>
      <c r="BB20" s="153"/>
      <c r="BC20" s="171" t="str">
        <f t="shared" si="25"/>
        <v/>
      </c>
      <c r="BD20" s="153"/>
      <c r="BE20" s="268"/>
      <c r="BF20" s="171" t="str">
        <f t="shared" si="26"/>
        <v/>
      </c>
      <c r="BG20" s="153"/>
      <c r="BH20" s="269"/>
      <c r="BI20" s="171" t="str">
        <f t="shared" si="27"/>
        <v/>
      </c>
      <c r="BJ20" s="153">
        <v>1868</v>
      </c>
      <c r="BK20" s="270"/>
      <c r="BL20" s="171">
        <f t="shared" si="28"/>
        <v>7</v>
      </c>
      <c r="BM20" s="153"/>
      <c r="BN20" s="271"/>
      <c r="BO20" s="171" t="str">
        <f t="shared" si="29"/>
        <v/>
      </c>
      <c r="BP20" s="183">
        <f t="shared" si="0"/>
        <v>3</v>
      </c>
      <c r="BQ20" s="171">
        <f t="shared" si="30"/>
        <v>19</v>
      </c>
      <c r="BR20" s="232"/>
      <c r="BT20" s="223">
        <f t="shared" si="31"/>
        <v>19</v>
      </c>
      <c r="BU20" s="224" t="str">
        <f t="shared" si="32"/>
        <v/>
      </c>
      <c r="BV20" s="224" t="str">
        <f t="shared" si="33"/>
        <v/>
      </c>
      <c r="BW20" s="224" t="str">
        <f t="shared" si="34"/>
        <v/>
      </c>
      <c r="BX20" s="224" t="str">
        <f t="shared" si="35"/>
        <v/>
      </c>
      <c r="BY20" s="224" t="str">
        <f t="shared" si="36"/>
        <v/>
      </c>
      <c r="BZ20" s="224" t="str">
        <f t="shared" si="37"/>
        <v/>
      </c>
      <c r="CA20" s="224" t="str">
        <f t="shared" si="38"/>
        <v/>
      </c>
      <c r="CB20" s="224" t="str">
        <f t="shared" si="39"/>
        <v/>
      </c>
      <c r="CC20" s="224" t="str">
        <f t="shared" si="40"/>
        <v/>
      </c>
      <c r="CD20" s="224" t="str">
        <f t="shared" si="41"/>
        <v/>
      </c>
      <c r="CE20" s="224" t="str">
        <f t="shared" si="42"/>
        <v/>
      </c>
      <c r="CF20" s="224" t="str">
        <f t="shared" si="43"/>
        <v/>
      </c>
      <c r="CG20" s="224" t="str">
        <f t="shared" si="44"/>
        <v/>
      </c>
      <c r="CH20" s="224" t="str">
        <f t="shared" si="45"/>
        <v/>
      </c>
      <c r="CI20" s="224" t="str">
        <f t="shared" si="46"/>
        <v/>
      </c>
      <c r="CJ20" s="224" t="str">
        <f t="shared" si="47"/>
        <v/>
      </c>
      <c r="CK20" s="224" t="str">
        <f t="shared" si="48"/>
        <v/>
      </c>
      <c r="CL20" s="225" t="str">
        <f t="shared" si="49"/>
        <v/>
      </c>
    </row>
    <row r="21" spans="1:90" s="194" customFormat="1" ht="15.75" customHeight="1" x14ac:dyDescent="0.2">
      <c r="A21" s="175" t="s">
        <v>229</v>
      </c>
      <c r="B21" s="171" t="s">
        <v>155</v>
      </c>
      <c r="C21" s="231" t="s">
        <v>17</v>
      </c>
      <c r="D21" s="230"/>
      <c r="E21" s="231"/>
      <c r="F21" s="230"/>
      <c r="G21" s="184" t="str">
        <f t="shared" si="1"/>
        <v/>
      </c>
      <c r="H21" s="400">
        <v>1223</v>
      </c>
      <c r="I21" s="231"/>
      <c r="J21" s="170"/>
      <c r="K21" s="171" t="str">
        <f t="shared" si="69"/>
        <v/>
      </c>
      <c r="L21" s="231"/>
      <c r="M21" s="231"/>
      <c r="N21" s="400">
        <v>5256</v>
      </c>
      <c r="O21" s="171">
        <f t="shared" si="72"/>
        <v>1</v>
      </c>
      <c r="P21" s="231"/>
      <c r="Q21" s="231"/>
      <c r="R21" s="230"/>
      <c r="S21" s="231" t="str">
        <f t="shared" si="7"/>
        <v/>
      </c>
      <c r="T21" s="230"/>
      <c r="U21" s="231"/>
      <c r="V21" s="231"/>
      <c r="W21" s="231"/>
      <c r="X21" s="230"/>
      <c r="Y21" s="231"/>
      <c r="Z21" s="231"/>
      <c r="AA21" s="231"/>
      <c r="AB21" s="234"/>
      <c r="AC21" s="184" t="str">
        <f t="shared" si="12"/>
        <v/>
      </c>
      <c r="AD21" s="234"/>
      <c r="AE21" s="231"/>
      <c r="AF21" s="399"/>
      <c r="AG21" s="231"/>
      <c r="AH21" s="231"/>
      <c r="AI21" s="231"/>
      <c r="AJ21" s="231"/>
      <c r="AK21" s="231"/>
      <c r="AL21" s="234"/>
      <c r="AM21" s="231"/>
      <c r="AN21" s="231"/>
      <c r="AO21" s="231"/>
      <c r="AP21" s="234"/>
      <c r="AQ21" s="231"/>
      <c r="AR21" s="234"/>
      <c r="AS21" s="171" t="str">
        <f t="shared" ref="AS21:AS22" si="88">IF(ISBLANK(AR21),"",VLOOKUP(AR21,H_3_km_marche,2))</f>
        <v/>
      </c>
      <c r="AT21" s="234"/>
      <c r="AU21" s="231"/>
      <c r="AV21" s="239"/>
      <c r="AW21" s="231" t="str">
        <f t="shared" si="22"/>
        <v/>
      </c>
      <c r="AX21" s="239"/>
      <c r="AY21" s="171" t="str">
        <f t="shared" si="85"/>
        <v/>
      </c>
      <c r="AZ21" s="239"/>
      <c r="BA21" s="171" t="str">
        <f t="shared" si="86"/>
        <v/>
      </c>
      <c r="BB21" s="239"/>
      <c r="BC21" s="231" t="str">
        <f t="shared" si="25"/>
        <v/>
      </c>
      <c r="BD21" s="239"/>
      <c r="BE21" s="273"/>
      <c r="BF21" s="171" t="str">
        <f t="shared" si="26"/>
        <v/>
      </c>
      <c r="BG21" s="239"/>
      <c r="BH21" s="274"/>
      <c r="BI21" s="231"/>
      <c r="BJ21" s="239"/>
      <c r="BK21" s="239"/>
      <c r="BL21" s="231"/>
      <c r="BM21" s="239"/>
      <c r="BN21" s="275"/>
      <c r="BO21" s="231"/>
      <c r="BP21" s="183">
        <f t="shared" si="0"/>
        <v>2</v>
      </c>
      <c r="BQ21" s="171">
        <f t="shared" si="30"/>
        <v>1</v>
      </c>
      <c r="BR21" s="232"/>
      <c r="BT21" s="223" t="str">
        <f t="shared" si="31"/>
        <v/>
      </c>
      <c r="BU21" s="224" t="str">
        <f t="shared" si="32"/>
        <v/>
      </c>
      <c r="BV21" s="224" t="str">
        <f t="shared" si="33"/>
        <v/>
      </c>
      <c r="BW21" s="224" t="str">
        <f t="shared" si="34"/>
        <v/>
      </c>
      <c r="BX21" s="224" t="str">
        <f t="shared" si="35"/>
        <v/>
      </c>
      <c r="BY21" s="224" t="str">
        <f t="shared" si="36"/>
        <v/>
      </c>
      <c r="BZ21" s="224" t="str">
        <f t="shared" si="37"/>
        <v/>
      </c>
      <c r="CA21" s="224" t="str">
        <f t="shared" si="38"/>
        <v/>
      </c>
      <c r="CB21" s="224">
        <f t="shared" si="39"/>
        <v>1</v>
      </c>
      <c r="CC21" s="224" t="str">
        <f t="shared" si="40"/>
        <v/>
      </c>
      <c r="CD21" s="224" t="str">
        <f t="shared" si="41"/>
        <v/>
      </c>
      <c r="CE21" s="224" t="str">
        <f t="shared" si="42"/>
        <v/>
      </c>
      <c r="CF21" s="224" t="str">
        <f t="shared" si="43"/>
        <v/>
      </c>
      <c r="CG21" s="224" t="str">
        <f t="shared" si="44"/>
        <v/>
      </c>
      <c r="CH21" s="224" t="str">
        <f t="shared" si="45"/>
        <v/>
      </c>
      <c r="CI21" s="224" t="str">
        <f t="shared" si="46"/>
        <v/>
      </c>
      <c r="CJ21" s="224" t="str">
        <f t="shared" si="47"/>
        <v/>
      </c>
      <c r="CK21" s="224" t="str">
        <f t="shared" si="48"/>
        <v/>
      </c>
      <c r="CL21" s="225" t="str">
        <f t="shared" si="49"/>
        <v/>
      </c>
    </row>
    <row r="22" spans="1:90" s="194" customFormat="1" ht="15.75" customHeight="1" x14ac:dyDescent="0.2">
      <c r="A22" s="151" t="s">
        <v>232</v>
      </c>
      <c r="B22" s="150" t="s">
        <v>234</v>
      </c>
      <c r="C22" s="150" t="s">
        <v>17</v>
      </c>
      <c r="D22" s="170"/>
      <c r="E22" s="171"/>
      <c r="F22" s="170"/>
      <c r="G22" s="184" t="str">
        <f t="shared" si="1"/>
        <v/>
      </c>
      <c r="H22" s="400">
        <v>1239</v>
      </c>
      <c r="I22" s="171">
        <f t="shared" ref="I22" si="89">IF(ISBLANK(H22),"",VLOOKUP(H22,H_100_m,2))</f>
        <v>1</v>
      </c>
      <c r="J22" s="170"/>
      <c r="K22" s="171" t="str">
        <f t="shared" si="69"/>
        <v/>
      </c>
      <c r="L22" s="170"/>
      <c r="M22" s="171" t="str">
        <f t="shared" ref="M22" si="90">IF(ISBLANK(L22),"",VLOOKUP(L22,H_300_m,2))</f>
        <v/>
      </c>
      <c r="N22" s="400">
        <v>5360</v>
      </c>
      <c r="O22" s="171">
        <f t="shared" si="72"/>
        <v>1</v>
      </c>
      <c r="P22" s="172"/>
      <c r="Q22" s="171" t="str">
        <f t="shared" ref="Q22" si="91">IF(ISBLANK(P22),"",VLOOKUP(P22,H_50_m_H_,2))</f>
        <v/>
      </c>
      <c r="R22" s="170"/>
      <c r="S22" s="171" t="str">
        <f t="shared" si="7"/>
        <v/>
      </c>
      <c r="T22" s="170"/>
      <c r="U22" s="171" t="str">
        <f t="shared" ref="U22" si="92">IF(ISBLANK(T22),"",VLOOKUP(T22,H_110_m_H_,2))</f>
        <v/>
      </c>
      <c r="V22" s="172"/>
      <c r="W22" s="171" t="str">
        <f t="shared" ref="W22" si="93">IF(ISBLANK(V22),"",VLOOKUP(V22,H_320_m_H,2))</f>
        <v/>
      </c>
      <c r="X22" s="173"/>
      <c r="Y22" s="171" t="str">
        <f t="shared" ref="Y22" si="94">IF(ISBLANK(X22),"",VLOOKUP(X22,H_400_m_H,2))</f>
        <v/>
      </c>
      <c r="Z22" s="172"/>
      <c r="AA22" s="171" t="str">
        <f t="shared" ref="AA22" si="95">IF(ISBLANK(Z22),"",VLOOKUP(Z22,H_500_m,2))</f>
        <v/>
      </c>
      <c r="AB22" s="174"/>
      <c r="AC22" s="184" t="str">
        <f t="shared" si="12"/>
        <v/>
      </c>
      <c r="AD22" s="152"/>
      <c r="AE22" s="171" t="str">
        <f t="shared" ref="AE22" si="96">IF(ISBLANK(AD22),"",VLOOKUP(AD22,H_1000_m,2))</f>
        <v/>
      </c>
      <c r="AF22" s="399"/>
      <c r="AG22" s="171" t="str">
        <f>IF(ISBLANK(AF22),"",VLOOKUP(AF22,H_1500_m,2))</f>
        <v/>
      </c>
      <c r="AH22" s="172"/>
      <c r="AI22" s="171" t="str">
        <f t="shared" ref="AI22" si="97">IF(ISBLANK(AH22),"",VLOOKUP(AH22,H_2000_m,2))</f>
        <v/>
      </c>
      <c r="AJ22" s="171"/>
      <c r="AK22" s="171" t="str">
        <f t="shared" ref="AK22" si="98">IF(ISBLANK(AJ22),"",VLOOKUP(AJ22,H_3000_m,2))</f>
        <v/>
      </c>
      <c r="AL22" s="174"/>
      <c r="AM22" s="171" t="str">
        <f t="shared" ref="AM22" si="99">IF(ISBLANK(AL22),"",VLOOKUP(AL22,H_5000_m,2))</f>
        <v/>
      </c>
      <c r="AN22" s="171"/>
      <c r="AO22" s="171" t="str">
        <f t="shared" ref="AO22" si="100">IF(ISBLANK(AN22),"",VLOOKUP(AN22,H_1500_steeple,2))</f>
        <v/>
      </c>
      <c r="AP22" s="174"/>
      <c r="AQ22" s="171" t="str">
        <f t="shared" ref="AQ22" si="101">IF(ISBLANK(AP22),"",VLOOKUP(AP22,H_3000_steeple,2))</f>
        <v/>
      </c>
      <c r="AR22" s="174"/>
      <c r="AS22" s="171" t="str">
        <f t="shared" si="88"/>
        <v/>
      </c>
      <c r="AT22" s="152"/>
      <c r="AU22" s="171" t="str">
        <f t="shared" ref="AU22" si="102">IF(ISBLANK(AT22),"",VLOOKUP(AT22,H_5_km_marche,2))</f>
        <v/>
      </c>
      <c r="AV22" s="153"/>
      <c r="AW22" s="171" t="str">
        <f t="shared" si="22"/>
        <v/>
      </c>
      <c r="AX22" s="153"/>
      <c r="AY22" s="171" t="str">
        <f t="shared" si="85"/>
        <v/>
      </c>
      <c r="AZ22" s="153"/>
      <c r="BA22" s="171" t="str">
        <f t="shared" si="86"/>
        <v/>
      </c>
      <c r="BB22" s="153"/>
      <c r="BC22" s="171" t="str">
        <f t="shared" si="25"/>
        <v/>
      </c>
      <c r="BD22" s="153"/>
      <c r="BE22" s="268"/>
      <c r="BF22" s="171" t="str">
        <f t="shared" si="26"/>
        <v/>
      </c>
      <c r="BG22" s="153"/>
      <c r="BH22" s="269"/>
      <c r="BI22" s="171" t="str">
        <f t="shared" ref="BI22" si="103">IF(ISBLANK(BG22),"",VLOOKUP(BG22,H_DISQUE,2))</f>
        <v/>
      </c>
      <c r="BJ22" s="153"/>
      <c r="BK22" s="270"/>
      <c r="BL22" s="171" t="str">
        <f t="shared" ref="BL22" si="104">IF(ISBLANK(BJ22),"",VLOOKUP(BJ22,H_JAVELOT,2))</f>
        <v/>
      </c>
      <c r="BM22" s="153"/>
      <c r="BN22" s="271"/>
      <c r="BO22" s="171" t="str">
        <f t="shared" ref="BO22" si="105">IF(ISBLANK(BM22),"",VLOOKUP(BM22,H_MARTEAU,2))</f>
        <v/>
      </c>
      <c r="BP22" s="183">
        <f t="shared" si="0"/>
        <v>2</v>
      </c>
      <c r="BQ22" s="171">
        <f t="shared" si="30"/>
        <v>2</v>
      </c>
      <c r="BR22" s="232"/>
      <c r="BT22" s="223" t="str">
        <f t="shared" si="31"/>
        <v/>
      </c>
      <c r="BU22" s="224" t="str">
        <f t="shared" si="32"/>
        <v/>
      </c>
      <c r="BV22" s="224" t="str">
        <f t="shared" si="33"/>
        <v/>
      </c>
      <c r="BW22" s="224" t="str">
        <f t="shared" si="34"/>
        <v/>
      </c>
      <c r="BX22" s="224" t="str">
        <f t="shared" si="35"/>
        <v/>
      </c>
      <c r="BY22" s="224" t="str">
        <f t="shared" si="36"/>
        <v/>
      </c>
      <c r="BZ22" s="224" t="str">
        <f t="shared" si="37"/>
        <v/>
      </c>
      <c r="CA22" s="224" t="str">
        <f t="shared" si="38"/>
        <v/>
      </c>
      <c r="CB22" s="224">
        <f t="shared" si="39"/>
        <v>2</v>
      </c>
      <c r="CC22" s="224" t="str">
        <f t="shared" si="40"/>
        <v/>
      </c>
      <c r="CD22" s="224" t="str">
        <f t="shared" si="41"/>
        <v/>
      </c>
      <c r="CE22" s="224" t="str">
        <f t="shared" si="42"/>
        <v/>
      </c>
      <c r="CF22" s="224" t="str">
        <f t="shared" si="43"/>
        <v/>
      </c>
      <c r="CG22" s="224" t="str">
        <f t="shared" si="44"/>
        <v/>
      </c>
      <c r="CH22" s="224" t="str">
        <f t="shared" si="45"/>
        <v/>
      </c>
      <c r="CI22" s="224" t="str">
        <f t="shared" si="46"/>
        <v/>
      </c>
      <c r="CJ22" s="224" t="str">
        <f t="shared" si="47"/>
        <v/>
      </c>
      <c r="CK22" s="224" t="str">
        <f t="shared" si="48"/>
        <v/>
      </c>
      <c r="CL22" s="225" t="str">
        <f t="shared" si="49"/>
        <v/>
      </c>
    </row>
    <row r="23" spans="1:90" s="194" customFormat="1" ht="15.75" customHeight="1" x14ac:dyDescent="0.2">
      <c r="A23" s="151" t="s">
        <v>160</v>
      </c>
      <c r="B23" s="150" t="s">
        <v>155</v>
      </c>
      <c r="C23" s="150" t="s">
        <v>19</v>
      </c>
      <c r="D23" s="173"/>
      <c r="E23" s="171"/>
      <c r="F23" s="170"/>
      <c r="G23" s="184" t="str">
        <f t="shared" si="1"/>
        <v/>
      </c>
      <c r="H23" s="400">
        <v>1208</v>
      </c>
      <c r="I23" s="171">
        <f>IF(ISBLANK(H23),"",VLOOKUP(H23,H_100_m,2))</f>
        <v>1</v>
      </c>
      <c r="J23" s="170"/>
      <c r="K23" s="171" t="str">
        <f t="shared" si="69"/>
        <v/>
      </c>
      <c r="L23" s="170"/>
      <c r="M23" s="171" t="str">
        <f>IF(ISBLANK(L23),"",VLOOKUP(L23,H_300_m,2))</f>
        <v/>
      </c>
      <c r="N23" s="400"/>
      <c r="O23" s="171" t="str">
        <f t="shared" ref="O23:O26" si="106">IF(ISBLANK(N23),"",VLOOKUP(N23,H_400_m,2))</f>
        <v/>
      </c>
      <c r="P23" s="172"/>
      <c r="Q23" s="171" t="str">
        <f>IF(ISBLANK(P23),"",VLOOKUP(P23,H_50_m_H_,2))</f>
        <v/>
      </c>
      <c r="R23" s="170"/>
      <c r="S23" s="171" t="str">
        <f t="shared" si="7"/>
        <v/>
      </c>
      <c r="T23" s="170"/>
      <c r="U23" s="171" t="str">
        <f>IF(ISBLANK(T23),"",VLOOKUP(T23,H_110_m_H_,2))</f>
        <v/>
      </c>
      <c r="V23" s="172"/>
      <c r="W23" s="171" t="str">
        <f>IF(ISBLANK(V23),"",VLOOKUP(V23,H_320_m_H,2))</f>
        <v/>
      </c>
      <c r="X23" s="173"/>
      <c r="Y23" s="171" t="str">
        <f>IF(ISBLANK(X23),"",VLOOKUP(X23,H_400_m_H,2))</f>
        <v/>
      </c>
      <c r="Z23" s="172"/>
      <c r="AA23" s="171" t="str">
        <f>IF(ISBLANK(Z23),"",VLOOKUP(Z23,H_500_m,2))</f>
        <v/>
      </c>
      <c r="AB23" s="174"/>
      <c r="AC23" s="184" t="str">
        <f t="shared" si="12"/>
        <v/>
      </c>
      <c r="AD23" s="152"/>
      <c r="AE23" s="171" t="str">
        <f>IF(ISBLANK(AD23),"",VLOOKUP(AD23,H_1000_m,2))</f>
        <v/>
      </c>
      <c r="AF23" s="399"/>
      <c r="AG23" s="171" t="str">
        <f>IF(ISBLANK(AF23),"",VLOOKUP(AF23,H_1500_m,2))</f>
        <v/>
      </c>
      <c r="AH23" s="172"/>
      <c r="AI23" s="171" t="str">
        <f>IF(ISBLANK(AH23),"",VLOOKUP(AH23,H_2000_m,2))</f>
        <v/>
      </c>
      <c r="AJ23" s="171"/>
      <c r="AK23" s="171" t="str">
        <f>IF(ISBLANK(AJ23),"",VLOOKUP(AJ23,H_3000_m,2))</f>
        <v/>
      </c>
      <c r="AL23" s="174"/>
      <c r="AM23" s="171" t="str">
        <f>IF(ISBLANK(AL23),"",VLOOKUP(AL23,H_5000_m,2))</f>
        <v/>
      </c>
      <c r="AN23" s="171"/>
      <c r="AO23" s="171" t="str">
        <f>IF(ISBLANK(AN23),"",VLOOKUP(AN23,H_1500_steeple,2))</f>
        <v/>
      </c>
      <c r="AP23" s="174"/>
      <c r="AQ23" s="171" t="str">
        <f>IF(ISBLANK(AP23),"",VLOOKUP(AP23,H_3000_steeple,2))</f>
        <v/>
      </c>
      <c r="AR23" s="174"/>
      <c r="AS23" s="171" t="s">
        <v>146</v>
      </c>
      <c r="AT23" s="152"/>
      <c r="AU23" s="171" t="str">
        <f>IF(ISBLANK(AT23),"",VLOOKUP(AT23,H_5_km_marche,2))</f>
        <v/>
      </c>
      <c r="AV23" s="153"/>
      <c r="AW23" s="171" t="str">
        <f t="shared" si="22"/>
        <v/>
      </c>
      <c r="AX23" s="153"/>
      <c r="AY23" s="171" t="str">
        <f t="shared" si="85"/>
        <v/>
      </c>
      <c r="AZ23" s="153"/>
      <c r="BA23" s="171" t="str">
        <f t="shared" si="86"/>
        <v/>
      </c>
      <c r="BB23" s="153"/>
      <c r="BC23" s="171" t="str">
        <f t="shared" si="25"/>
        <v/>
      </c>
      <c r="BD23" s="153"/>
      <c r="BE23" s="268"/>
      <c r="BF23" s="171" t="str">
        <f t="shared" si="26"/>
        <v/>
      </c>
      <c r="BG23" s="153"/>
      <c r="BH23" s="269"/>
      <c r="BI23" s="171" t="str">
        <f>IF(ISBLANK(BG23),"",VLOOKUP(BG23,H_DISQUE,2))</f>
        <v/>
      </c>
      <c r="BJ23" s="153"/>
      <c r="BK23" s="270"/>
      <c r="BL23" s="171" t="str">
        <f>IF(ISBLANK(BJ23),"",VLOOKUP(BJ23,H_JAVELOT,2))</f>
        <v/>
      </c>
      <c r="BM23" s="153"/>
      <c r="BN23" s="271"/>
      <c r="BO23" s="171" t="str">
        <f>IF(ISBLANK(BM23),"",VLOOKUP(BM23,H_MARTEAU,2))</f>
        <v/>
      </c>
      <c r="BP23" s="183">
        <f t="shared" si="0"/>
        <v>1</v>
      </c>
      <c r="BQ23" s="171">
        <f t="shared" si="30"/>
        <v>1</v>
      </c>
      <c r="BR23" s="232"/>
      <c r="BT23" s="223" t="str">
        <f t="shared" si="31"/>
        <v/>
      </c>
      <c r="BU23" s="224" t="str">
        <f t="shared" si="32"/>
        <v/>
      </c>
      <c r="BV23" s="224" t="str">
        <f t="shared" si="33"/>
        <v/>
      </c>
      <c r="BW23" s="224" t="str">
        <f t="shared" si="34"/>
        <v/>
      </c>
      <c r="BX23" s="224" t="str">
        <f t="shared" si="35"/>
        <v/>
      </c>
      <c r="BY23" s="224" t="str">
        <f t="shared" si="36"/>
        <v/>
      </c>
      <c r="BZ23" s="224" t="str">
        <f t="shared" si="37"/>
        <v/>
      </c>
      <c r="CA23" s="224" t="str">
        <f t="shared" si="38"/>
        <v/>
      </c>
      <c r="CB23" s="224" t="str">
        <f t="shared" si="39"/>
        <v/>
      </c>
      <c r="CC23" s="224" t="str">
        <f t="shared" si="40"/>
        <v/>
      </c>
      <c r="CD23" s="224">
        <f t="shared" si="41"/>
        <v>1</v>
      </c>
      <c r="CE23" s="224" t="str">
        <f t="shared" si="42"/>
        <v/>
      </c>
      <c r="CF23" s="224" t="str">
        <f t="shared" si="43"/>
        <v/>
      </c>
      <c r="CG23" s="224" t="str">
        <f t="shared" si="44"/>
        <v/>
      </c>
      <c r="CH23" s="224" t="str">
        <f t="shared" si="45"/>
        <v/>
      </c>
      <c r="CI23" s="224" t="str">
        <f t="shared" si="46"/>
        <v/>
      </c>
      <c r="CJ23" s="224" t="str">
        <f t="shared" si="47"/>
        <v/>
      </c>
      <c r="CK23" s="224" t="str">
        <f t="shared" si="48"/>
        <v/>
      </c>
      <c r="CL23" s="225" t="str">
        <f t="shared" si="49"/>
        <v/>
      </c>
    </row>
    <row r="24" spans="1:90" s="194" customFormat="1" ht="15.75" customHeight="1" x14ac:dyDescent="0.2">
      <c r="A24" s="151" t="s">
        <v>238</v>
      </c>
      <c r="B24" s="150" t="s">
        <v>234</v>
      </c>
      <c r="C24" s="150" t="s">
        <v>19</v>
      </c>
      <c r="D24" s="170"/>
      <c r="E24" s="171"/>
      <c r="F24" s="170"/>
      <c r="G24" s="184" t="str">
        <f t="shared" si="1"/>
        <v/>
      </c>
      <c r="H24" s="400">
        <v>1194</v>
      </c>
      <c r="I24" s="171">
        <f>IF(ISBLANK(H24),"",VLOOKUP(H24,H_100_m,2))</f>
        <v>1</v>
      </c>
      <c r="J24" s="170"/>
      <c r="K24" s="171" t="str">
        <f t="shared" si="69"/>
        <v/>
      </c>
      <c r="L24" s="170"/>
      <c r="M24" s="171" t="str">
        <f>IF(ISBLANK(L24),"",VLOOKUP(L24,H_300_m,2))</f>
        <v/>
      </c>
      <c r="N24" s="400">
        <v>5242</v>
      </c>
      <c r="O24" s="171">
        <f t="shared" si="106"/>
        <v>1</v>
      </c>
      <c r="P24" s="170"/>
      <c r="Q24" s="171" t="str">
        <f>IF(ISBLANK(P24),"",VLOOKUP(P24,H_50_m_H_,2))</f>
        <v/>
      </c>
      <c r="R24" s="170"/>
      <c r="S24" s="171" t="str">
        <f t="shared" si="7"/>
        <v/>
      </c>
      <c r="T24" s="170"/>
      <c r="U24" s="171" t="str">
        <f>IF(ISBLANK(T24),"",VLOOKUP(T24,H_110_m_H_,2))</f>
        <v/>
      </c>
      <c r="V24" s="170"/>
      <c r="W24" s="171" t="str">
        <f>IF(ISBLANK(V24),"",VLOOKUP(V24,H_320_m_H,2))</f>
        <v/>
      </c>
      <c r="X24" s="173"/>
      <c r="Y24" s="171" t="str">
        <f>IF(ISBLANK(X24),"",VLOOKUP(X24,H_400_m_H,2))</f>
        <v/>
      </c>
      <c r="Z24" s="172"/>
      <c r="AA24" s="171" t="str">
        <f>IF(ISBLANK(Z24),"",VLOOKUP(Z24,H_500_m,2))</f>
        <v/>
      </c>
      <c r="AB24" s="152"/>
      <c r="AC24" s="184" t="str">
        <f t="shared" si="12"/>
        <v/>
      </c>
      <c r="AD24" s="152"/>
      <c r="AE24" s="171" t="str">
        <f>IF(ISBLANK(AD24),"",VLOOKUP(AD24,H_1000_m,2))</f>
        <v/>
      </c>
      <c r="AF24" s="399"/>
      <c r="AG24" s="171" t="str">
        <f>IF(ISBLANK(AF24),"",VLOOKUP(AF24,H_1500_m,2))</f>
        <v/>
      </c>
      <c r="AH24" s="172"/>
      <c r="AI24" s="171" t="str">
        <f>IF(ISBLANK(AH24),"",VLOOKUP(AH24,H_2000_m,2))</f>
        <v/>
      </c>
      <c r="AJ24" s="172"/>
      <c r="AK24" s="171" t="str">
        <f>IF(ISBLANK(AJ24),"",VLOOKUP(AJ24,H_3000_m,2))</f>
        <v/>
      </c>
      <c r="AL24" s="152"/>
      <c r="AM24" s="171" t="str">
        <f>IF(ISBLANK(AL24),"",VLOOKUP(AL24,H_5000_m,2))</f>
        <v/>
      </c>
      <c r="AN24" s="172"/>
      <c r="AO24" s="171" t="str">
        <f>IF(ISBLANK(AN24),"",VLOOKUP(AN24,H_1500_steeple,2))</f>
        <v/>
      </c>
      <c r="AP24" s="152"/>
      <c r="AQ24" s="171" t="str">
        <f>IF(ISBLANK(AP24),"",VLOOKUP(AP24,H_3000_steeple,2))</f>
        <v/>
      </c>
      <c r="AR24" s="152"/>
      <c r="AS24" s="171" t="str">
        <f>IF(ISBLANK(AR24),"",VLOOKUP(AR24,H_3_km_marche,2))</f>
        <v/>
      </c>
      <c r="AT24" s="152"/>
      <c r="AU24" s="171" t="str">
        <f>IF(ISBLANK(AT24),"",VLOOKUP(AT24,H_5_km_marche,2))</f>
        <v/>
      </c>
      <c r="AV24" s="153"/>
      <c r="AW24" s="171" t="str">
        <f t="shared" si="22"/>
        <v/>
      </c>
      <c r="AX24" s="153"/>
      <c r="AY24" s="171" t="str">
        <f t="shared" si="85"/>
        <v/>
      </c>
      <c r="AZ24" s="153"/>
      <c r="BA24" s="171" t="str">
        <f t="shared" si="86"/>
        <v/>
      </c>
      <c r="BB24" s="153"/>
      <c r="BC24" s="171" t="str">
        <f t="shared" si="25"/>
        <v/>
      </c>
      <c r="BD24" s="153">
        <v>1318</v>
      </c>
      <c r="BE24" s="268"/>
      <c r="BF24" s="171">
        <f t="shared" si="26"/>
        <v>22</v>
      </c>
      <c r="BG24" s="153"/>
      <c r="BH24" s="269"/>
      <c r="BI24" s="171" t="str">
        <f>IF(ISBLANK(BG24),"",VLOOKUP(BG24,H_DISQUE,2))</f>
        <v/>
      </c>
      <c r="BJ24" s="153"/>
      <c r="BK24" s="270"/>
      <c r="BL24" s="171" t="str">
        <f>IF(ISBLANK(BJ24),"",VLOOKUP(BJ24,H_JAVELOT,2))</f>
        <v/>
      </c>
      <c r="BM24" s="153"/>
      <c r="BN24" s="271"/>
      <c r="BO24" s="171" t="str">
        <f>IF(ISBLANK(BM24),"",VLOOKUP(BM24,H_MARTEAU,2))</f>
        <v/>
      </c>
      <c r="BP24" s="183">
        <f t="shared" si="0"/>
        <v>3</v>
      </c>
      <c r="BQ24" s="171">
        <f t="shared" si="30"/>
        <v>24</v>
      </c>
      <c r="BR24" s="232"/>
      <c r="BT24" s="223" t="str">
        <f t="shared" si="31"/>
        <v/>
      </c>
      <c r="BU24" s="224" t="str">
        <f t="shared" si="32"/>
        <v/>
      </c>
      <c r="BV24" s="224" t="str">
        <f t="shared" si="33"/>
        <v/>
      </c>
      <c r="BW24" s="224" t="str">
        <f t="shared" si="34"/>
        <v/>
      </c>
      <c r="BX24" s="224" t="str">
        <f t="shared" si="35"/>
        <v/>
      </c>
      <c r="BY24" s="224" t="str">
        <f t="shared" si="36"/>
        <v/>
      </c>
      <c r="BZ24" s="224" t="str">
        <f t="shared" si="37"/>
        <v/>
      </c>
      <c r="CA24" s="224" t="str">
        <f t="shared" si="38"/>
        <v/>
      </c>
      <c r="CB24" s="224" t="str">
        <f t="shared" si="39"/>
        <v/>
      </c>
      <c r="CC24" s="224" t="str">
        <f t="shared" si="40"/>
        <v/>
      </c>
      <c r="CD24" s="224">
        <f t="shared" si="41"/>
        <v>24</v>
      </c>
      <c r="CE24" s="224" t="str">
        <f t="shared" si="42"/>
        <v/>
      </c>
      <c r="CF24" s="224" t="str">
        <f t="shared" si="43"/>
        <v/>
      </c>
      <c r="CG24" s="224" t="str">
        <f t="shared" si="44"/>
        <v/>
      </c>
      <c r="CH24" s="224" t="str">
        <f t="shared" si="45"/>
        <v/>
      </c>
      <c r="CI24" s="224" t="str">
        <f t="shared" si="46"/>
        <v/>
      </c>
      <c r="CJ24" s="224" t="str">
        <f t="shared" si="47"/>
        <v/>
      </c>
      <c r="CK24" s="224" t="str">
        <f t="shared" si="48"/>
        <v/>
      </c>
      <c r="CL24" s="225" t="str">
        <f t="shared" si="49"/>
        <v/>
      </c>
    </row>
    <row r="25" spans="1:90" s="194" customFormat="1" ht="15.75" customHeight="1" x14ac:dyDescent="0.2">
      <c r="A25" s="151" t="s">
        <v>5</v>
      </c>
      <c r="B25" s="171" t="s">
        <v>145</v>
      </c>
      <c r="C25" s="150" t="s">
        <v>11</v>
      </c>
      <c r="D25" s="173"/>
      <c r="E25" s="171"/>
      <c r="F25" s="170"/>
      <c r="G25" s="184" t="str">
        <f t="shared" si="1"/>
        <v/>
      </c>
      <c r="H25" s="400"/>
      <c r="I25" s="171" t="str">
        <f t="shared" ref="I25:I26" si="107">IF(ISBLANK(H25),"",VLOOKUP(H25,H_100_m,2))</f>
        <v/>
      </c>
      <c r="J25" s="170"/>
      <c r="K25" s="171" t="str">
        <f t="shared" si="69"/>
        <v/>
      </c>
      <c r="L25" s="170"/>
      <c r="M25" s="171" t="str">
        <f t="shared" ref="M25:M26" si="108">IF(ISBLANK(L25),"",VLOOKUP(L25,H_300_m,2))</f>
        <v/>
      </c>
      <c r="N25" s="170"/>
      <c r="O25" s="171" t="str">
        <f t="shared" si="106"/>
        <v/>
      </c>
      <c r="P25" s="172"/>
      <c r="Q25" s="171" t="str">
        <f t="shared" ref="Q25:Q26" si="109">IF(ISBLANK(P25),"",VLOOKUP(P25,H_50_m_H_,2))</f>
        <v/>
      </c>
      <c r="R25" s="170"/>
      <c r="S25" s="171" t="str">
        <f t="shared" si="7"/>
        <v/>
      </c>
      <c r="T25" s="170"/>
      <c r="U25" s="171" t="str">
        <f t="shared" ref="U25:U26" si="110">IF(ISBLANK(T25),"",VLOOKUP(T25,H_110_m_H_,2))</f>
        <v/>
      </c>
      <c r="V25" s="172"/>
      <c r="W25" s="171" t="str">
        <f t="shared" ref="W25:W26" si="111">IF(ISBLANK(V25),"",VLOOKUP(V25,H_320_m_H,2))</f>
        <v/>
      </c>
      <c r="X25" s="173"/>
      <c r="Y25" s="171" t="str">
        <f t="shared" ref="Y25:Y26" si="112">IF(ISBLANK(X25),"",VLOOKUP(X25,H_400_m_H,2))</f>
        <v/>
      </c>
      <c r="Z25" s="172"/>
      <c r="AA25" s="171" t="str">
        <f t="shared" ref="AA25:AA26" si="113">IF(ISBLANK(Z25),"",VLOOKUP(Z25,H_500_m,2))</f>
        <v/>
      </c>
      <c r="AB25" s="174"/>
      <c r="AC25" s="184" t="str">
        <f t="shared" si="12"/>
        <v/>
      </c>
      <c r="AD25" s="152"/>
      <c r="AE25" s="171" t="str">
        <f t="shared" ref="AE25:AE26" si="114">IF(ISBLANK(AD25),"",VLOOKUP(AD25,H_1000_m,2))</f>
        <v/>
      </c>
      <c r="AF25" s="399"/>
      <c r="AG25" s="171" t="str">
        <f t="shared" ref="AG25:AG26" si="115">IF(ISBLANK(AF25),"",VLOOKUP(AF25,H_1500_m,2))</f>
        <v/>
      </c>
      <c r="AH25" s="172"/>
      <c r="AI25" s="171" t="str">
        <f t="shared" ref="AI25:AI26" si="116">IF(ISBLANK(AH25),"",VLOOKUP(AH25,H_2000_m,2))</f>
        <v/>
      </c>
      <c r="AJ25" s="171"/>
      <c r="AK25" s="171" t="str">
        <f t="shared" ref="AK25:AK26" si="117">IF(ISBLANK(AJ25),"",VLOOKUP(AJ25,H_3000_m,2))</f>
        <v/>
      </c>
      <c r="AL25" s="174"/>
      <c r="AM25" s="171" t="str">
        <f t="shared" ref="AM25:AM26" si="118">IF(ISBLANK(AL25),"",VLOOKUP(AL25,H_5000_m,2))</f>
        <v/>
      </c>
      <c r="AN25" s="171"/>
      <c r="AO25" s="171" t="str">
        <f t="shared" ref="AO25:AO26" si="119">IF(ISBLANK(AN25),"",VLOOKUP(AN25,H_1500_steeple,2))</f>
        <v/>
      </c>
      <c r="AP25" s="174"/>
      <c r="AQ25" s="171" t="str">
        <f t="shared" ref="AQ25:AQ26" si="120">IF(ISBLANK(AP25),"",VLOOKUP(AP25,H_3000_steeple,2))</f>
        <v/>
      </c>
      <c r="AR25" s="174"/>
      <c r="AS25" s="171" t="str">
        <f>IF(ISBLANK(AR25),"",VLOOKUP(AR25,H_3_km_marche,2))</f>
        <v/>
      </c>
      <c r="AT25" s="152"/>
      <c r="AU25" s="171" t="str">
        <f t="shared" ref="AU25:AU26" si="121">IF(ISBLANK(AT25),"",VLOOKUP(AT25,H_5_km_marche,2))</f>
        <v/>
      </c>
      <c r="AV25" s="153"/>
      <c r="AW25" s="171" t="str">
        <f t="shared" si="22"/>
        <v/>
      </c>
      <c r="AX25" s="153"/>
      <c r="AY25" s="171" t="str">
        <f t="shared" si="85"/>
        <v/>
      </c>
      <c r="AZ25" s="153"/>
      <c r="BA25" s="171" t="str">
        <f t="shared" si="86"/>
        <v/>
      </c>
      <c r="BB25" s="153"/>
      <c r="BC25" s="171" t="str">
        <f t="shared" si="25"/>
        <v/>
      </c>
      <c r="BD25" s="153"/>
      <c r="BE25" s="268"/>
      <c r="BF25" s="171" t="str">
        <f t="shared" si="26"/>
        <v/>
      </c>
      <c r="BG25" s="153">
        <v>2756</v>
      </c>
      <c r="BH25" s="269"/>
      <c r="BI25" s="171">
        <f t="shared" ref="BI25:BI26" si="122">IF(ISBLANK(BG25),"",VLOOKUP(BG25,H_DISQUE,2))</f>
        <v>18</v>
      </c>
      <c r="BJ25" s="153">
        <v>2668</v>
      </c>
      <c r="BK25" s="270"/>
      <c r="BL25" s="171">
        <f t="shared" ref="BL25:BL26" si="123">IF(ISBLANK(BJ25),"",VLOOKUP(BJ25,H_JAVELOT,2))</f>
        <v>14</v>
      </c>
      <c r="BM25" s="153"/>
      <c r="BN25" s="271"/>
      <c r="BO25" s="171" t="str">
        <f t="shared" ref="BO25:BO26" si="124">IF(ISBLANK(BM25),"",VLOOKUP(BM25,H_MARTEAU,2))</f>
        <v/>
      </c>
      <c r="BP25" s="183">
        <f t="shared" si="0"/>
        <v>2</v>
      </c>
      <c r="BQ25" s="171">
        <f t="shared" si="30"/>
        <v>0</v>
      </c>
      <c r="BR25" s="232"/>
      <c r="BT25" s="223" t="str">
        <f t="shared" si="31"/>
        <v/>
      </c>
      <c r="BU25" s="224" t="str">
        <f t="shared" si="32"/>
        <v/>
      </c>
      <c r="BV25" s="224">
        <f t="shared" si="33"/>
        <v>0</v>
      </c>
      <c r="BW25" s="224" t="str">
        <f t="shared" si="34"/>
        <v/>
      </c>
      <c r="BX25" s="224" t="str">
        <f t="shared" si="35"/>
        <v/>
      </c>
      <c r="BY25" s="224" t="str">
        <f t="shared" si="36"/>
        <v/>
      </c>
      <c r="BZ25" s="224" t="str">
        <f t="shared" si="37"/>
        <v/>
      </c>
      <c r="CA25" s="224" t="str">
        <f t="shared" si="38"/>
        <v/>
      </c>
      <c r="CB25" s="224" t="str">
        <f t="shared" si="39"/>
        <v/>
      </c>
      <c r="CC25" s="224" t="str">
        <f t="shared" si="40"/>
        <v/>
      </c>
      <c r="CD25" s="224" t="str">
        <f t="shared" si="41"/>
        <v/>
      </c>
      <c r="CE25" s="224" t="str">
        <f t="shared" si="42"/>
        <v/>
      </c>
      <c r="CF25" s="224" t="str">
        <f t="shared" si="43"/>
        <v/>
      </c>
      <c r="CG25" s="224" t="str">
        <f t="shared" si="44"/>
        <v/>
      </c>
      <c r="CH25" s="224" t="str">
        <f t="shared" si="45"/>
        <v/>
      </c>
      <c r="CI25" s="224" t="str">
        <f t="shared" si="46"/>
        <v/>
      </c>
      <c r="CJ25" s="224" t="str">
        <f t="shared" si="47"/>
        <v/>
      </c>
      <c r="CK25" s="224" t="str">
        <f t="shared" si="48"/>
        <v/>
      </c>
      <c r="CL25" s="225" t="str">
        <f t="shared" si="49"/>
        <v/>
      </c>
    </row>
    <row r="26" spans="1:90" s="194" customFormat="1" ht="15.75" customHeight="1" x14ac:dyDescent="0.2">
      <c r="A26" s="151" t="s">
        <v>230</v>
      </c>
      <c r="B26" s="171" t="s">
        <v>149</v>
      </c>
      <c r="C26" s="150" t="s">
        <v>18</v>
      </c>
      <c r="D26" s="170"/>
      <c r="E26" s="184"/>
      <c r="F26" s="170"/>
      <c r="G26" s="184" t="str">
        <f t="shared" si="1"/>
        <v/>
      </c>
      <c r="H26" s="400"/>
      <c r="I26" s="184" t="str">
        <f t="shared" si="107"/>
        <v/>
      </c>
      <c r="J26" s="170"/>
      <c r="K26" s="171" t="str">
        <f t="shared" si="69"/>
        <v/>
      </c>
      <c r="L26" s="170"/>
      <c r="M26" s="184" t="str">
        <f t="shared" si="108"/>
        <v/>
      </c>
      <c r="N26" s="170"/>
      <c r="O26" s="171" t="str">
        <f t="shared" si="106"/>
        <v/>
      </c>
      <c r="P26" s="172"/>
      <c r="Q26" s="184" t="str">
        <f t="shared" si="109"/>
        <v/>
      </c>
      <c r="R26" s="170"/>
      <c r="S26" s="171" t="str">
        <f t="shared" si="7"/>
        <v/>
      </c>
      <c r="T26" s="170"/>
      <c r="U26" s="184" t="str">
        <f t="shared" si="110"/>
        <v/>
      </c>
      <c r="V26" s="172"/>
      <c r="W26" s="184" t="str">
        <f t="shared" si="111"/>
        <v/>
      </c>
      <c r="X26" s="173"/>
      <c r="Y26" s="184" t="str">
        <f t="shared" si="112"/>
        <v/>
      </c>
      <c r="Z26" s="172"/>
      <c r="AA26" s="171" t="str">
        <f t="shared" si="113"/>
        <v/>
      </c>
      <c r="AB26" s="174"/>
      <c r="AC26" s="184" t="str">
        <f t="shared" si="12"/>
        <v/>
      </c>
      <c r="AD26" s="152"/>
      <c r="AE26" s="171" t="str">
        <f t="shared" si="114"/>
        <v/>
      </c>
      <c r="AF26" s="399">
        <v>42257</v>
      </c>
      <c r="AG26" s="171">
        <f t="shared" si="115"/>
        <v>1</v>
      </c>
      <c r="AH26" s="172"/>
      <c r="AI26" s="171" t="str">
        <f t="shared" si="116"/>
        <v/>
      </c>
      <c r="AJ26" s="171"/>
      <c r="AK26" s="171" t="str">
        <f t="shared" si="117"/>
        <v/>
      </c>
      <c r="AL26" s="174"/>
      <c r="AM26" s="171" t="str">
        <f t="shared" si="118"/>
        <v/>
      </c>
      <c r="AN26" s="171"/>
      <c r="AO26" s="171" t="str">
        <f t="shared" si="119"/>
        <v/>
      </c>
      <c r="AP26" s="174"/>
      <c r="AQ26" s="171" t="str">
        <f t="shared" si="120"/>
        <v/>
      </c>
      <c r="AR26" s="174"/>
      <c r="AS26" s="171" t="str">
        <f t="shared" ref="AS26" si="125">IF(ISBLANK(AR26),"",VLOOKUP(AR26,H_3_km_marche,2))</f>
        <v/>
      </c>
      <c r="AT26" s="152"/>
      <c r="AU26" s="171" t="str">
        <f t="shared" si="121"/>
        <v/>
      </c>
      <c r="AV26" s="153"/>
      <c r="AW26" s="171" t="str">
        <f t="shared" si="22"/>
        <v/>
      </c>
      <c r="AX26" s="153"/>
      <c r="AY26" s="171" t="str">
        <f t="shared" si="85"/>
        <v/>
      </c>
      <c r="AZ26" s="153"/>
      <c r="BA26" s="171" t="str">
        <f t="shared" si="86"/>
        <v/>
      </c>
      <c r="BB26" s="153"/>
      <c r="BC26" s="171" t="str">
        <f t="shared" si="25"/>
        <v/>
      </c>
      <c r="BD26" s="153"/>
      <c r="BE26" s="268"/>
      <c r="BF26" s="171" t="str">
        <f t="shared" si="26"/>
        <v/>
      </c>
      <c r="BG26" s="153"/>
      <c r="BH26" s="269"/>
      <c r="BI26" s="171" t="str">
        <f t="shared" si="122"/>
        <v/>
      </c>
      <c r="BJ26" s="153"/>
      <c r="BK26" s="270"/>
      <c r="BL26" s="171" t="str">
        <f t="shared" si="123"/>
        <v/>
      </c>
      <c r="BM26" s="153"/>
      <c r="BN26" s="271"/>
      <c r="BO26" s="171" t="str">
        <f t="shared" si="124"/>
        <v/>
      </c>
      <c r="BP26" s="183">
        <f t="shared" si="0"/>
        <v>1</v>
      </c>
      <c r="BQ26" s="171">
        <f t="shared" si="30"/>
        <v>1</v>
      </c>
      <c r="BR26" s="232"/>
      <c r="BT26" s="223" t="str">
        <f t="shared" si="31"/>
        <v/>
      </c>
      <c r="BU26" s="224" t="str">
        <f t="shared" si="32"/>
        <v/>
      </c>
      <c r="BV26" s="224" t="str">
        <f t="shared" si="33"/>
        <v/>
      </c>
      <c r="BW26" s="224" t="str">
        <f t="shared" si="34"/>
        <v/>
      </c>
      <c r="BX26" s="224" t="str">
        <f t="shared" si="35"/>
        <v/>
      </c>
      <c r="BY26" s="224" t="str">
        <f t="shared" si="36"/>
        <v/>
      </c>
      <c r="BZ26" s="224" t="str">
        <f t="shared" si="37"/>
        <v/>
      </c>
      <c r="CA26" s="224" t="str">
        <f t="shared" si="38"/>
        <v/>
      </c>
      <c r="CB26" s="224" t="str">
        <f t="shared" si="39"/>
        <v/>
      </c>
      <c r="CC26" s="224">
        <f t="shared" si="40"/>
        <v>1</v>
      </c>
      <c r="CD26" s="224" t="str">
        <f t="shared" si="41"/>
        <v/>
      </c>
      <c r="CE26" s="224" t="str">
        <f t="shared" si="42"/>
        <v/>
      </c>
      <c r="CF26" s="224" t="str">
        <f t="shared" si="43"/>
        <v/>
      </c>
      <c r="CG26" s="224" t="str">
        <f t="shared" si="44"/>
        <v/>
      </c>
      <c r="CH26" s="224" t="str">
        <f t="shared" si="45"/>
        <v/>
      </c>
      <c r="CI26" s="224" t="str">
        <f t="shared" si="46"/>
        <v/>
      </c>
      <c r="CJ26" s="224" t="str">
        <f t="shared" si="47"/>
        <v/>
      </c>
      <c r="CK26" s="224" t="str">
        <f t="shared" si="48"/>
        <v/>
      </c>
      <c r="CL26" s="225" t="str">
        <f t="shared" si="49"/>
        <v/>
      </c>
    </row>
    <row r="27" spans="1:90" s="98" customFormat="1" x14ac:dyDescent="0.25">
      <c r="A27" s="155" t="s">
        <v>221</v>
      </c>
      <c r="B27" s="156"/>
      <c r="C27" s="157"/>
      <c r="D27" s="156"/>
      <c r="E27" s="158"/>
      <c r="F27" s="156"/>
      <c r="G27" s="157"/>
      <c r="H27" s="156"/>
      <c r="I27" s="157"/>
      <c r="J27" s="156"/>
      <c r="K27" s="156"/>
      <c r="L27" s="156"/>
      <c r="M27" s="158"/>
      <c r="N27" s="156"/>
      <c r="O27" s="159"/>
      <c r="P27" s="156"/>
      <c r="Q27" s="160"/>
      <c r="R27" s="156"/>
      <c r="S27" s="161"/>
      <c r="T27" s="156"/>
      <c r="U27" s="161"/>
      <c r="V27" s="156"/>
      <c r="W27" s="156"/>
      <c r="X27" s="156"/>
      <c r="Y27" s="162"/>
      <c r="Z27" s="156"/>
      <c r="AA27" s="156"/>
      <c r="AB27" s="156"/>
      <c r="AC27" s="161"/>
      <c r="AD27" s="156"/>
      <c r="AE27" s="163"/>
      <c r="AF27" s="399"/>
      <c r="AG27" s="163"/>
      <c r="AH27" s="156"/>
      <c r="AI27" s="163"/>
      <c r="AJ27" s="156"/>
      <c r="AK27" s="163"/>
      <c r="AL27" s="156"/>
      <c r="AM27" s="163"/>
      <c r="AN27" s="156"/>
      <c r="AO27" s="163"/>
      <c r="AP27" s="156"/>
      <c r="AQ27" s="163"/>
      <c r="AR27" s="156"/>
      <c r="AS27" s="163"/>
      <c r="AT27" s="156"/>
      <c r="AU27" s="164"/>
      <c r="AV27" s="156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0"/>
      <c r="BM27" s="160"/>
      <c r="BN27" s="194"/>
      <c r="BO27" s="160"/>
      <c r="BP27" s="160"/>
      <c r="BQ27" s="160"/>
    </row>
    <row r="28" spans="1:90" s="103" customFormat="1" ht="12.75" x14ac:dyDescent="0.2">
      <c r="A28" s="151" t="s">
        <v>160</v>
      </c>
      <c r="B28" s="150" t="s">
        <v>155</v>
      </c>
      <c r="C28" s="150" t="s">
        <v>19</v>
      </c>
      <c r="D28" s="173"/>
      <c r="E28" s="171"/>
      <c r="F28" s="170"/>
      <c r="G28" s="184" t="str">
        <f t="shared" ref="G28:G33" si="126">IF(ISBLANK(F28),"",VLOOKUP(F28,H_60_m,2))</f>
        <v/>
      </c>
      <c r="H28" s="400">
        <v>1217</v>
      </c>
      <c r="I28" s="406"/>
      <c r="J28" s="407"/>
      <c r="K28" s="407"/>
      <c r="L28" s="407" t="str">
        <f t="shared" ref="L28:L29" si="127">IF(ISBLANK(K28),"",VLOOKUP(K28,MF_50_m_H_,2))</f>
        <v/>
      </c>
      <c r="M28" s="409"/>
      <c r="N28" s="407" t="str">
        <f t="shared" ref="N28:N29" si="128">IF(ISBLANK(M28),"",VLOOKUP(M28,MF_60_m_H_,2))</f>
        <v/>
      </c>
      <c r="O28" s="410"/>
      <c r="P28" s="407"/>
      <c r="Q28" s="411"/>
      <c r="R28" s="407"/>
      <c r="S28" s="412"/>
      <c r="T28" s="407" t="str">
        <f t="shared" ref="T28:T29" si="129">IF(ISBLANK(S28),"",VLOOKUP(S28,MF_1000_m,2))</f>
        <v/>
      </c>
      <c r="U28" s="413"/>
      <c r="V28" s="407"/>
      <c r="W28" s="407"/>
      <c r="X28" s="407"/>
      <c r="Y28" s="414"/>
      <c r="Z28" s="407"/>
      <c r="AA28" s="407"/>
      <c r="AB28" s="407"/>
      <c r="AC28" s="413"/>
      <c r="AD28" s="407"/>
      <c r="AE28" s="415"/>
      <c r="AF28" s="407" t="str">
        <f t="shared" ref="AF28:AF29" si="130">IF(ISBLANK(AE28),"",VLOOKUP(AE28,MF_60_m_H_,2))</f>
        <v/>
      </c>
      <c r="AG28" s="415"/>
      <c r="AH28" s="407"/>
      <c r="AI28" s="415"/>
      <c r="AJ28" s="407"/>
      <c r="AK28" s="415"/>
      <c r="AL28" s="407" t="str">
        <f t="shared" ref="AL28" si="131">IF(ISBLANK(AK28),"",VLOOKUP(AK28,MF_PERCHE,2))</f>
        <v/>
      </c>
      <c r="AM28" s="415"/>
      <c r="AN28" s="407" t="str">
        <f t="shared" ref="AN28" si="132">IF(ISBLANK(AM28),"",VLOOKUP(AM28,MF_POIDS,2))</f>
        <v/>
      </c>
      <c r="AO28" s="415"/>
      <c r="AP28" s="407" t="str">
        <f t="shared" ref="AP28" si="133">IF(ISBLANK(AO28),"",VLOOKUP(AO28,MF_DISQUE,2))</f>
        <v/>
      </c>
      <c r="AQ28" s="415"/>
      <c r="AR28" s="407" t="str">
        <f t="shared" ref="AR28:AR29" si="134">IF(ISBLANK(AQ28),"",VLOOKUP(AQ28,MF_JAVELOT,2))</f>
        <v/>
      </c>
      <c r="AS28" s="415"/>
      <c r="AT28" s="407"/>
      <c r="AU28" s="416"/>
      <c r="AV28" s="407" t="str">
        <f t="shared" ref="AV28:AV29" si="135">IF(ISBLANK(AU28),"",VLOOKUP(AU28,MF_60_m_H_,2))</f>
        <v/>
      </c>
      <c r="AW28" s="139"/>
      <c r="AY28" s="140" t="str">
        <f t="shared" ref="AY28" si="136">IF(B28&lt;&gt;($AY$2),"",AV28)</f>
        <v/>
      </c>
      <c r="AZ28" s="131" t="str">
        <f t="shared" ref="AZ28:AZ29" si="137">IF(B28&lt;&gt;($AZ$2),"",AV28)</f>
        <v/>
      </c>
      <c r="BA28" s="131" t="str">
        <f t="shared" ref="BA28:BA29" si="138">IF(B28&lt;&gt;($BA$2),"",AV28)</f>
        <v/>
      </c>
      <c r="BB28" s="131" t="str">
        <f t="shared" ref="BB28:BB29" si="139">IF(B28&lt;&gt;($BB$2),"",AV28)</f>
        <v/>
      </c>
      <c r="BC28" s="131" t="str">
        <f t="shared" ref="BC28" si="140">IF(B28&lt;&gt;($BC$2),"",AV28)</f>
        <v/>
      </c>
      <c r="BD28" s="131" t="str">
        <f t="shared" ref="BD28:BD29" si="141">IF(B28&lt;&gt;($BD$2),"",AV28)</f>
        <v/>
      </c>
      <c r="BE28" s="131" t="str">
        <f t="shared" ref="BE28:BE29" si="142">IF(B28&lt;&gt;($BE$2),"",AV28)</f>
        <v/>
      </c>
      <c r="BF28" s="131" t="str">
        <f t="shared" ref="BF28:BF29" si="143">IF(B28&lt;&gt;($BF$2),"",AV28)</f>
        <v/>
      </c>
      <c r="BG28" s="131" t="str">
        <f t="shared" ref="BG28:BG29" si="144">IF(B28&lt;&gt;($BG$2),"",AV28)</f>
        <v/>
      </c>
      <c r="BH28" s="131" t="str">
        <f t="shared" ref="BH28:BH29" si="145">IF(B28&lt;&gt;($BH$2),"",AV28)</f>
        <v/>
      </c>
      <c r="BI28" s="131" t="str">
        <f t="shared" ref="BI28:BI29" si="146">IF(B28&lt;&gt;($BI$2),"",AV28)</f>
        <v/>
      </c>
      <c r="BJ28" s="131" t="str">
        <f t="shared" ref="BJ28:BJ29" si="147">IF(B28&lt;&gt;($BJ$2),"",AV28)</f>
        <v/>
      </c>
      <c r="BK28" s="131" t="str">
        <f t="shared" ref="BK28:BK29" si="148">IF(B28&lt;&gt;($BK$2),"",AV28)</f>
        <v/>
      </c>
      <c r="BL28" s="131" t="str">
        <f t="shared" ref="BL28:BL29" si="149">IF(B28&lt;&gt;($BL$2),"",AV28)</f>
        <v/>
      </c>
      <c r="BM28" s="131" t="str">
        <f t="shared" ref="BM28:BM29" si="150">IF(B28&lt;&gt;($BM$2),"",AV28)</f>
        <v/>
      </c>
      <c r="BN28" s="194"/>
      <c r="BO28" s="131" t="str">
        <f t="shared" ref="BO28" si="151">IF(B28&lt;&gt;($BO$2),"",AV28)</f>
        <v/>
      </c>
      <c r="BP28" s="131" t="str">
        <f t="shared" ref="BP28:BP29" si="152">IF(B28&lt;&gt;($BP$2),"",AV28)</f>
        <v/>
      </c>
      <c r="BQ28" s="141" t="str">
        <f t="shared" ref="BQ28" si="153">IF(B28&lt;&gt;($BQ$2),"",AV28)</f>
        <v/>
      </c>
    </row>
    <row r="29" spans="1:90" s="103" customFormat="1" ht="12.75" x14ac:dyDescent="0.2">
      <c r="A29" s="151" t="s">
        <v>232</v>
      </c>
      <c r="B29" s="150" t="s">
        <v>155</v>
      </c>
      <c r="C29" s="150" t="s">
        <v>17</v>
      </c>
      <c r="D29" s="170"/>
      <c r="E29" s="171"/>
      <c r="F29" s="170"/>
      <c r="G29" s="184" t="str">
        <f t="shared" si="126"/>
        <v/>
      </c>
      <c r="H29" s="400">
        <v>1266</v>
      </c>
      <c r="I29" s="128"/>
      <c r="J29" s="129"/>
      <c r="K29" s="129"/>
      <c r="L29" s="129" t="str">
        <f t="shared" si="127"/>
        <v/>
      </c>
      <c r="M29" s="130"/>
      <c r="N29" s="129" t="str">
        <f t="shared" si="128"/>
        <v/>
      </c>
      <c r="O29" s="133"/>
      <c r="P29" s="129"/>
      <c r="Q29" s="134"/>
      <c r="R29" s="129"/>
      <c r="S29" s="403"/>
      <c r="T29" s="129" t="str">
        <f t="shared" si="129"/>
        <v/>
      </c>
      <c r="U29" s="135"/>
      <c r="V29" s="129"/>
      <c r="W29" s="129"/>
      <c r="X29" s="129"/>
      <c r="Y29" s="136"/>
      <c r="Z29" s="129"/>
      <c r="AA29" s="129"/>
      <c r="AB29" s="129"/>
      <c r="AC29" s="135"/>
      <c r="AD29" s="129"/>
      <c r="AE29" s="137"/>
      <c r="AF29" s="129" t="str">
        <f t="shared" si="130"/>
        <v/>
      </c>
      <c r="AG29" s="137"/>
      <c r="AH29" s="129"/>
      <c r="AI29" s="137"/>
      <c r="AJ29" s="129"/>
      <c r="AK29" s="137"/>
      <c r="AL29" s="129"/>
      <c r="AM29" s="137"/>
      <c r="AN29" s="129"/>
      <c r="AO29" s="137"/>
      <c r="AP29" s="129"/>
      <c r="AQ29" s="137"/>
      <c r="AR29" s="129" t="str">
        <f t="shared" si="134"/>
        <v/>
      </c>
      <c r="AS29" s="137"/>
      <c r="AT29" s="129"/>
      <c r="AU29" s="138"/>
      <c r="AV29" s="129" t="str">
        <f t="shared" si="135"/>
        <v/>
      </c>
      <c r="AW29" s="139"/>
      <c r="AY29" s="140"/>
      <c r="AZ29" s="131" t="str">
        <f t="shared" si="137"/>
        <v/>
      </c>
      <c r="BA29" s="131" t="str">
        <f t="shared" si="138"/>
        <v/>
      </c>
      <c r="BB29" s="131" t="str">
        <f t="shared" si="139"/>
        <v/>
      </c>
      <c r="BC29" s="131"/>
      <c r="BD29" s="131" t="str">
        <f t="shared" si="141"/>
        <v/>
      </c>
      <c r="BE29" s="131" t="str">
        <f t="shared" si="142"/>
        <v/>
      </c>
      <c r="BF29" s="131" t="str">
        <f t="shared" si="143"/>
        <v/>
      </c>
      <c r="BG29" s="131" t="str">
        <f t="shared" si="144"/>
        <v/>
      </c>
      <c r="BH29" s="131" t="str">
        <f t="shared" si="145"/>
        <v/>
      </c>
      <c r="BI29" s="131" t="str">
        <f t="shared" si="146"/>
        <v/>
      </c>
      <c r="BJ29" s="131" t="str">
        <f t="shared" si="147"/>
        <v/>
      </c>
      <c r="BK29" s="131" t="str">
        <f t="shared" si="148"/>
        <v/>
      </c>
      <c r="BL29" s="131" t="str">
        <f t="shared" si="149"/>
        <v/>
      </c>
      <c r="BM29" s="131" t="str">
        <f t="shared" si="150"/>
        <v/>
      </c>
      <c r="BN29" s="194"/>
      <c r="BO29" s="131"/>
      <c r="BP29" s="131" t="str">
        <f t="shared" si="152"/>
        <v/>
      </c>
      <c r="BQ29" s="141"/>
    </row>
    <row r="30" spans="1:90" s="194" customFormat="1" ht="15.75" customHeight="1" x14ac:dyDescent="0.2">
      <c r="A30" s="151" t="s">
        <v>158</v>
      </c>
      <c r="B30" s="150" t="s">
        <v>149</v>
      </c>
      <c r="C30" s="150" t="s">
        <v>22</v>
      </c>
      <c r="D30" s="173"/>
      <c r="E30" s="171"/>
      <c r="F30" s="170"/>
      <c r="G30" s="184" t="str">
        <f t="shared" si="126"/>
        <v/>
      </c>
      <c r="H30" s="400">
        <v>1191</v>
      </c>
      <c r="I30" s="171">
        <f t="shared" ref="I30" si="154">IF(ISBLANK(H30),"",VLOOKUP(H30,H_100_m,2))</f>
        <v>1</v>
      </c>
      <c r="J30" s="170"/>
      <c r="K30" s="171" t="str">
        <f t="shared" ref="K30:K31" si="155">IF(ISBLANK(J30),"",VLOOKUP(J30,H_200_m,2))</f>
        <v/>
      </c>
      <c r="L30" s="170"/>
      <c r="M30" s="171" t="str">
        <f t="shared" ref="M30" si="156">IF(ISBLANK(L30),"",VLOOKUP(L30,H_300_m,2))</f>
        <v/>
      </c>
      <c r="N30" s="170"/>
      <c r="O30" s="171" t="str">
        <f t="shared" ref="O30" si="157">IF(ISBLANK(N30),"",VLOOKUP(N30,H_400_m,2))</f>
        <v/>
      </c>
      <c r="P30" s="172"/>
      <c r="Q30" s="171" t="str">
        <f t="shared" ref="Q30" si="158">IF(ISBLANK(P30),"",VLOOKUP(P30,H_50_m_H_,2))</f>
        <v/>
      </c>
      <c r="R30" s="170"/>
      <c r="S30" s="171" t="str">
        <f t="shared" ref="S30" si="159">IF(ISBLANK(R30),"",VLOOKUP(R30,H_60_m_H_,2))</f>
        <v/>
      </c>
      <c r="T30" s="170"/>
      <c r="U30" s="171" t="str">
        <f t="shared" ref="U30" si="160">IF(ISBLANK(T30),"",VLOOKUP(T30,H_110_m_H_,2))</f>
        <v/>
      </c>
      <c r="V30" s="172"/>
      <c r="W30" s="171" t="str">
        <f t="shared" ref="W30" si="161">IF(ISBLANK(V30),"",VLOOKUP(V30,H_320_m_H,2))</f>
        <v/>
      </c>
      <c r="X30" s="173"/>
      <c r="Y30" s="171" t="str">
        <f t="shared" ref="Y30" si="162">IF(ISBLANK(X30),"",VLOOKUP(X30,H_400_m_H,2))</f>
        <v/>
      </c>
      <c r="Z30" s="172"/>
      <c r="AA30" s="171" t="str">
        <f t="shared" ref="AA30" si="163">IF(ISBLANK(Z30),"",VLOOKUP(Z30,H_500_m,2))</f>
        <v/>
      </c>
      <c r="AB30" s="174"/>
      <c r="AC30" s="184" t="str">
        <f t="shared" ref="AC30" si="164">IF(ISBLANK(AB30),"",VLOOKUP(AB30,H_800_m,2))</f>
        <v/>
      </c>
      <c r="AD30" s="152"/>
      <c r="AE30" s="171" t="str">
        <f t="shared" ref="AE30" si="165">IF(ISBLANK(AD30),"",VLOOKUP(AD30,H_1000_m,2))</f>
        <v/>
      </c>
      <c r="AF30" s="170"/>
      <c r="AG30" s="171" t="str">
        <f t="shared" ref="AG30" si="166">IF(ISBLANK(AF30),"",VLOOKUP(AF30,H_1500_m,2))</f>
        <v/>
      </c>
      <c r="AH30" s="172"/>
      <c r="AI30" s="171" t="str">
        <f t="shared" ref="AI30" si="167">IF(ISBLANK(AH30),"",VLOOKUP(AH30,H_2000_m,2))</f>
        <v/>
      </c>
      <c r="AJ30" s="171"/>
      <c r="AK30" s="171" t="str">
        <f t="shared" ref="AK30" si="168">IF(ISBLANK(AJ30),"",VLOOKUP(AJ30,H_3000_m,2))</f>
        <v/>
      </c>
      <c r="AL30" s="174"/>
      <c r="AM30" s="171" t="str">
        <f t="shared" ref="AM30" si="169">IF(ISBLANK(AL30),"",VLOOKUP(AL30,H_5000_m,2))</f>
        <v/>
      </c>
      <c r="AN30" s="171"/>
      <c r="AO30" s="171" t="str">
        <f t="shared" ref="AO30" si="170">IF(ISBLANK(AN30),"",VLOOKUP(AN30,H_1500_steeple,2))</f>
        <v/>
      </c>
      <c r="AP30" s="174"/>
      <c r="AQ30" s="171" t="str">
        <f t="shared" ref="AQ30" si="171">IF(ISBLANK(AP30),"",VLOOKUP(AP30,H_3000_steeple,2))</f>
        <v/>
      </c>
      <c r="AR30" s="174"/>
      <c r="AS30" s="171" t="str">
        <f t="shared" ref="AS30" si="172">IF(ISBLANK(AR30),"",VLOOKUP(AR30,H_3_km_marche,2))</f>
        <v/>
      </c>
      <c r="AT30" s="152"/>
      <c r="AU30" s="171" t="str">
        <f t="shared" ref="AU30" si="173">IF(ISBLANK(AT30),"",VLOOKUP(AT30,H_5_km_marche,2))</f>
        <v/>
      </c>
      <c r="AV30" s="170"/>
      <c r="AW30" s="171" t="str">
        <f t="shared" ref="AW30" si="174">IF(ISBLANK(AV30),"",VLOOKUP(AV30,H_LONGUEUR,2))</f>
        <v/>
      </c>
      <c r="AX30" s="153"/>
      <c r="AY30" s="171" t="str">
        <f t="shared" ref="AY30" si="175">IF(ISBLANK(AX30),"",VLOOKUP(AX30,H_T_S_,2))</f>
        <v/>
      </c>
      <c r="AZ30" s="153"/>
      <c r="BA30" s="171" t="str">
        <f t="shared" ref="BA30" si="176">IF(ISBLANK(AZ30),"",VLOOKUP(AZ30,H_HAUTEUR,2))</f>
        <v/>
      </c>
      <c r="BB30" s="153"/>
      <c r="BC30" s="171" t="str">
        <f t="shared" ref="BC30" si="177">IF(ISBLANK(BB30),"",VLOOKUP(BB30,H_PERCHE,2))</f>
        <v/>
      </c>
      <c r="BD30" s="153"/>
      <c r="BE30" s="268"/>
      <c r="BF30" s="171" t="str">
        <f t="shared" ref="BF30:BF32" si="178">IF(ISBLANK(BD30),"",VLOOKUP(BD30,H_POIDS,2))</f>
        <v/>
      </c>
      <c r="BG30" s="153"/>
      <c r="BH30" s="269"/>
      <c r="BI30" s="171" t="str">
        <f t="shared" ref="BI30" si="179">IF(ISBLANK(BG30),"",VLOOKUP(BG30,H_DISQUE,2))</f>
        <v/>
      </c>
      <c r="BJ30" s="153"/>
      <c r="BK30" s="270"/>
      <c r="BL30" s="171"/>
      <c r="BM30" s="153"/>
      <c r="BN30" s="271"/>
      <c r="BO30" s="171"/>
      <c r="BP30" s="183"/>
      <c r="BQ30" s="171">
        <f t="shared" ref="BQ30:BQ32" si="180">SUM(BF30,BC30,BA30,AY30,AW30,AU30,AS30,AQ30,AO30,AM30,AK30,AI30,AG30,AE30,AC30,AA30,Y30,W30,U30,S30,Q30,O30,M30,K30,I30,G30,E30)</f>
        <v>1</v>
      </c>
      <c r="BR30" s="232"/>
      <c r="BT30" s="223" t="str">
        <f t="shared" ref="BT30:BT32" si="181">IF(C30&lt;&gt;($BT$3),"",BQ30)</f>
        <v/>
      </c>
      <c r="BU30" s="224" t="str">
        <f t="shared" ref="BU30:BU32" si="182">IF(C30&lt;&gt;($BU$3),"",BQ30)</f>
        <v/>
      </c>
      <c r="BV30" s="224" t="str">
        <f t="shared" ref="BV30:BV32" si="183">IF(C30&lt;&gt;($BV$3),"",BQ30)</f>
        <v/>
      </c>
      <c r="BW30" s="224" t="str">
        <f t="shared" ref="BW30:BW32" si="184">IF(C30&lt;&gt;($BW$3),"",BQ30)</f>
        <v/>
      </c>
      <c r="BX30" s="224" t="str">
        <f t="shared" ref="BX30:BX32" si="185">IF(C30&lt;&gt;($BX$3),"",BQ30)</f>
        <v/>
      </c>
      <c r="BY30" s="224" t="str">
        <f t="shared" ref="BY30:BY32" si="186">IF(C30&lt;&gt;($BY$3),"",BQ30)</f>
        <v/>
      </c>
      <c r="BZ30" s="224" t="str">
        <f t="shared" ref="BZ30:BZ32" si="187">IF(C30&lt;&gt;($BZ$3),"",BQ30)</f>
        <v/>
      </c>
      <c r="CA30" s="224" t="str">
        <f t="shared" ref="CA30:CA32" si="188">IF(C30&lt;&gt;($CA$3),"",BQ30)</f>
        <v/>
      </c>
      <c r="CB30" s="224" t="str">
        <f t="shared" ref="CB30:CB32" si="189">IF(C30&lt;&gt;($CB$3),"",BQ30)</f>
        <v/>
      </c>
      <c r="CC30" s="224" t="str">
        <f t="shared" ref="CC30:CC32" si="190">IF(C30&lt;&gt;($CC$3),"",BQ30)</f>
        <v/>
      </c>
      <c r="CD30" s="224" t="str">
        <f t="shared" ref="CD30:CD32" si="191">IF(C30&lt;&gt;($CD$3),"",BQ30)</f>
        <v/>
      </c>
      <c r="CE30" s="224" t="str">
        <f t="shared" ref="CE30:CE32" si="192">IF(C30&lt;&gt;($CE$3),"",BQ30)</f>
        <v/>
      </c>
      <c r="CF30" s="224" t="str">
        <f t="shared" ref="CF30:CF32" si="193">IF(C30&lt;&gt;($CF$3),"",BQ30)</f>
        <v/>
      </c>
      <c r="CG30" s="224">
        <f t="shared" ref="CG30:CG32" si="194">IF(C30&lt;&gt;($CG$3),"",BQ30)</f>
        <v>1</v>
      </c>
      <c r="CH30" s="224" t="str">
        <f t="shared" ref="CH30:CH32" si="195">IF(C30&lt;&gt;($CH$3),"",BQ30)</f>
        <v/>
      </c>
      <c r="CI30" s="224" t="str">
        <f t="shared" ref="CI30:CI32" si="196">IF(C30&lt;&gt;($CI$3),"",BQ30)</f>
        <v/>
      </c>
      <c r="CJ30" s="224" t="str">
        <f t="shared" ref="CJ30:CJ32" si="197">IF(C30&lt;&gt;($CJ$3),"",BQ30)</f>
        <v/>
      </c>
      <c r="CK30" s="224" t="str">
        <f t="shared" ref="CK30:CK32" si="198">IF(C30&lt;&gt;($CK$3),"",BQ30)</f>
        <v/>
      </c>
      <c r="CL30" s="225" t="str">
        <f t="shared" ref="CL30:CL32" si="199">IF(C30&lt;&gt;($CL$3),"",BQ30)</f>
        <v/>
      </c>
    </row>
    <row r="31" spans="1:90" s="194" customFormat="1" ht="15.75" customHeight="1" x14ac:dyDescent="0.2">
      <c r="A31" s="151" t="s">
        <v>238</v>
      </c>
      <c r="B31" s="150" t="s">
        <v>234</v>
      </c>
      <c r="C31" s="150" t="s">
        <v>19</v>
      </c>
      <c r="D31" s="170"/>
      <c r="E31" s="171"/>
      <c r="F31" s="170"/>
      <c r="G31" s="184" t="str">
        <f t="shared" si="126"/>
        <v/>
      </c>
      <c r="H31" s="400">
        <v>1232</v>
      </c>
      <c r="I31" s="171">
        <f>IF(ISBLANK(H31),"",VLOOKUP(H31,H_100_m,2))</f>
        <v>1</v>
      </c>
      <c r="J31" s="170"/>
      <c r="K31" s="171" t="str">
        <f t="shared" si="155"/>
        <v/>
      </c>
      <c r="L31" s="170"/>
      <c r="M31" s="171" t="str">
        <f>IF(ISBLANK(L31),"",VLOOKUP(L31,H_300_m,2))</f>
        <v/>
      </c>
      <c r="N31" s="400"/>
      <c r="O31" s="171"/>
      <c r="P31" s="170"/>
      <c r="Q31" s="171"/>
      <c r="R31" s="170"/>
      <c r="S31" s="171"/>
      <c r="T31" s="170"/>
      <c r="U31" s="171"/>
      <c r="V31" s="170"/>
      <c r="W31" s="171"/>
      <c r="X31" s="173"/>
      <c r="Y31" s="171"/>
      <c r="Z31" s="172"/>
      <c r="AA31" s="171"/>
      <c r="AB31" s="152"/>
      <c r="AC31" s="184"/>
      <c r="AD31" s="152"/>
      <c r="AE31" s="171"/>
      <c r="AF31" s="400"/>
      <c r="AG31" s="171"/>
      <c r="AH31" s="172"/>
      <c r="AI31" s="171"/>
      <c r="AJ31" s="172"/>
      <c r="AK31" s="171"/>
      <c r="AL31" s="152"/>
      <c r="AM31" s="171"/>
      <c r="AN31" s="172"/>
      <c r="AO31" s="171"/>
      <c r="AP31" s="152"/>
      <c r="AQ31" s="171"/>
      <c r="AR31" s="152"/>
      <c r="AS31" s="171"/>
      <c r="AT31" s="152"/>
      <c r="AU31" s="171"/>
      <c r="AV31" s="400"/>
      <c r="AW31" s="171"/>
      <c r="AX31" s="153"/>
      <c r="AY31" s="171"/>
      <c r="AZ31" s="153"/>
      <c r="BA31" s="171"/>
      <c r="BB31" s="153"/>
      <c r="BC31" s="171"/>
      <c r="BD31" s="153"/>
      <c r="BE31" s="268"/>
      <c r="BF31" s="171" t="str">
        <f t="shared" si="178"/>
        <v/>
      </c>
      <c r="BG31" s="153"/>
      <c r="BH31" s="269"/>
      <c r="BI31" s="171" t="str">
        <f>IF(ISBLANK(BG31),"",VLOOKUP(BG31,H_DISQUE,2))</f>
        <v/>
      </c>
      <c r="BJ31" s="153"/>
      <c r="BK31" s="270"/>
      <c r="BL31" s="171" t="str">
        <f>IF(ISBLANK(BJ31),"",VLOOKUP(BJ31,H_JAVELOT,2))</f>
        <v/>
      </c>
      <c r="BM31" s="153"/>
      <c r="BN31" s="271"/>
      <c r="BO31" s="171" t="str">
        <f>IF(ISBLANK(BM31),"",VLOOKUP(BM31,H_MARTEAU,2))</f>
        <v/>
      </c>
      <c r="BP31" s="183"/>
      <c r="BQ31" s="171">
        <f t="shared" si="180"/>
        <v>1</v>
      </c>
      <c r="BR31" s="232"/>
      <c r="BT31" s="223" t="str">
        <f t="shared" si="181"/>
        <v/>
      </c>
      <c r="BU31" s="224" t="str">
        <f t="shared" si="182"/>
        <v/>
      </c>
      <c r="BV31" s="224" t="str">
        <f t="shared" si="183"/>
        <v/>
      </c>
      <c r="BW31" s="224" t="str">
        <f t="shared" si="184"/>
        <v/>
      </c>
      <c r="BX31" s="224" t="str">
        <f t="shared" si="185"/>
        <v/>
      </c>
      <c r="BY31" s="224" t="str">
        <f t="shared" si="186"/>
        <v/>
      </c>
      <c r="BZ31" s="224" t="str">
        <f t="shared" si="187"/>
        <v/>
      </c>
      <c r="CA31" s="224" t="str">
        <f t="shared" si="188"/>
        <v/>
      </c>
      <c r="CB31" s="224" t="str">
        <f t="shared" si="189"/>
        <v/>
      </c>
      <c r="CC31" s="224" t="str">
        <f t="shared" si="190"/>
        <v/>
      </c>
      <c r="CD31" s="224">
        <f t="shared" si="191"/>
        <v>1</v>
      </c>
      <c r="CE31" s="224" t="str">
        <f t="shared" si="192"/>
        <v/>
      </c>
      <c r="CF31" s="224" t="str">
        <f t="shared" si="193"/>
        <v/>
      </c>
      <c r="CG31" s="224" t="str">
        <f t="shared" si="194"/>
        <v/>
      </c>
      <c r="CH31" s="224" t="str">
        <f t="shared" si="195"/>
        <v/>
      </c>
      <c r="CI31" s="224" t="str">
        <f t="shared" si="196"/>
        <v/>
      </c>
      <c r="CJ31" s="224" t="str">
        <f t="shared" si="197"/>
        <v/>
      </c>
      <c r="CK31" s="224" t="str">
        <f t="shared" si="198"/>
        <v/>
      </c>
      <c r="CL31" s="225" t="str">
        <f t="shared" si="199"/>
        <v/>
      </c>
    </row>
    <row r="32" spans="1:90" s="194" customFormat="1" ht="15.75" customHeight="1" x14ac:dyDescent="0.2">
      <c r="A32" s="151" t="s">
        <v>239</v>
      </c>
      <c r="B32" s="150" t="s">
        <v>234</v>
      </c>
      <c r="C32" s="150" t="s">
        <v>113</v>
      </c>
      <c r="D32" s="170"/>
      <c r="E32" s="184"/>
      <c r="F32" s="170"/>
      <c r="G32" s="184" t="str">
        <f t="shared" si="126"/>
        <v/>
      </c>
      <c r="H32" s="400">
        <v>1145</v>
      </c>
      <c r="I32" s="184">
        <f t="shared" ref="I32" si="200">IF(ISBLANK(H32),"",VLOOKUP(H32,H_100_m,2))</f>
        <v>1</v>
      </c>
      <c r="J32" s="170"/>
      <c r="K32" s="171"/>
      <c r="L32" s="170"/>
      <c r="M32" s="184" t="str">
        <f t="shared" ref="M32" si="201">IF(ISBLANK(L32),"",VLOOKUP(L32,H_300_m,2))</f>
        <v/>
      </c>
      <c r="N32" s="170"/>
      <c r="O32" s="171" t="str">
        <f t="shared" ref="O32" si="202">IF(ISBLANK(N32),"",VLOOKUP(N32,H_400_m,2))</f>
        <v/>
      </c>
      <c r="P32" s="172"/>
      <c r="Q32" s="184" t="str">
        <f t="shared" ref="Q32" si="203">IF(ISBLANK(P32),"",VLOOKUP(P32,H_50_m_H_,2))</f>
        <v/>
      </c>
      <c r="R32" s="170"/>
      <c r="S32" s="184" t="str">
        <f t="shared" ref="S32" si="204">IF(ISBLANK(R32),"",VLOOKUP(R32,H_60_m_H_,2))</f>
        <v/>
      </c>
      <c r="T32" s="170"/>
      <c r="U32" s="184" t="str">
        <f t="shared" ref="U32" si="205">IF(ISBLANK(T32),"",VLOOKUP(T32,H_110_m_H_,2))</f>
        <v/>
      </c>
      <c r="V32" s="172"/>
      <c r="W32" s="184" t="str">
        <f t="shared" ref="W32" si="206">IF(ISBLANK(V32),"",VLOOKUP(V32,H_320_m_H,2))</f>
        <v/>
      </c>
      <c r="X32" s="173"/>
      <c r="Y32" s="184" t="str">
        <f t="shared" ref="Y32" si="207">IF(ISBLANK(X32),"",VLOOKUP(X32,H_400_m_H,2))</f>
        <v/>
      </c>
      <c r="Z32" s="172"/>
      <c r="AA32" s="171" t="str">
        <f t="shared" ref="AA32" si="208">IF(ISBLANK(Z32),"",VLOOKUP(Z32,H_500_m,2))</f>
        <v/>
      </c>
      <c r="AB32" s="174"/>
      <c r="AC32" s="184" t="str">
        <f t="shared" ref="AC32" si="209">IF(ISBLANK(AB32),"",VLOOKUP(AB32,H_800_m,2))</f>
        <v/>
      </c>
      <c r="AD32" s="152"/>
      <c r="AE32" s="171" t="str">
        <f t="shared" ref="AE32" si="210">IF(ISBLANK(AD32),"",VLOOKUP(AD32,H_1000_m,2))</f>
        <v/>
      </c>
      <c r="AF32" s="170"/>
      <c r="AG32" s="171" t="str">
        <f t="shared" ref="AG32" si="211">IF(ISBLANK(AF32),"",VLOOKUP(AF32,H_1500_m,2))</f>
        <v/>
      </c>
      <c r="AH32" s="172"/>
      <c r="AI32" s="171" t="str">
        <f t="shared" ref="AI32" si="212">IF(ISBLANK(AH32),"",VLOOKUP(AH32,H_2000_m,2))</f>
        <v/>
      </c>
      <c r="AJ32" s="171"/>
      <c r="AK32" s="171" t="str">
        <f t="shared" ref="AK32" si="213">IF(ISBLANK(AJ32),"",VLOOKUP(AJ32,H_3000_m,2))</f>
        <v/>
      </c>
      <c r="AL32" s="174"/>
      <c r="AM32" s="171" t="str">
        <f t="shared" ref="AM32" si="214">IF(ISBLANK(AL32),"",VLOOKUP(AL32,H_5000_m,2))</f>
        <v/>
      </c>
      <c r="AN32" s="171"/>
      <c r="AO32" s="171" t="str">
        <f t="shared" ref="AO32" si="215">IF(ISBLANK(AN32),"",VLOOKUP(AN32,H_1500_steeple,2))</f>
        <v/>
      </c>
      <c r="AP32" s="174"/>
      <c r="AQ32" s="171" t="str">
        <f t="shared" ref="AQ32" si="216">IF(ISBLANK(AP32),"",VLOOKUP(AP32,H_3000_steeple,2))</f>
        <v/>
      </c>
      <c r="AR32" s="174"/>
      <c r="AS32" s="171" t="str">
        <f t="shared" ref="AS32" si="217">IF(ISBLANK(AR32),"",VLOOKUP(AR32,H_3_km_marche,2))</f>
        <v/>
      </c>
      <c r="AT32" s="152"/>
      <c r="AU32" s="171" t="str">
        <f t="shared" ref="AU32" si="218">IF(ISBLANK(AT32),"",VLOOKUP(AT32,H_5_km_marche,2))</f>
        <v/>
      </c>
      <c r="AV32" s="170"/>
      <c r="AW32" s="171" t="str">
        <f t="shared" ref="AW32" si="219">IF(ISBLANK(AV32),"",VLOOKUP(AV32,H_LONGUEUR,2))</f>
        <v/>
      </c>
      <c r="AX32" s="153"/>
      <c r="AY32" s="171" t="str">
        <f t="shared" ref="AY32" si="220">IF(ISBLANK(AX32),"",VLOOKUP(AX32,H_T_S_,2))</f>
        <v/>
      </c>
      <c r="AZ32" s="153"/>
      <c r="BA32" s="171" t="str">
        <f t="shared" ref="BA32" si="221">IF(ISBLANK(AZ32),"",VLOOKUP(AZ32,H_HAUTEUR,2))</f>
        <v/>
      </c>
      <c r="BB32" s="153"/>
      <c r="BC32" s="171" t="str">
        <f t="shared" ref="BC32" si="222">IF(ISBLANK(BB32),"",VLOOKUP(BB32,H_PERCHE,2))</f>
        <v/>
      </c>
      <c r="BD32" s="153"/>
      <c r="BE32" s="268"/>
      <c r="BF32" s="171" t="str">
        <f t="shared" si="178"/>
        <v/>
      </c>
      <c r="BG32" s="153"/>
      <c r="BH32" s="269"/>
      <c r="BI32" s="171" t="str">
        <f t="shared" ref="BI32" si="223">IF(ISBLANK(BG32),"",VLOOKUP(BG32,H_DISQUE,2))</f>
        <v/>
      </c>
      <c r="BJ32" s="153"/>
      <c r="BK32" s="270"/>
      <c r="BL32" s="171" t="str">
        <f t="shared" ref="BL32" si="224">IF(ISBLANK(BJ32),"",VLOOKUP(BJ32,H_JAVELOT,2))</f>
        <v/>
      </c>
      <c r="BM32" s="153"/>
      <c r="BN32" s="271"/>
      <c r="BO32" s="171" t="str">
        <f t="shared" ref="BO32" si="225">IF(ISBLANK(BM32),"",VLOOKUP(BM32,H_MARTEAU,2))</f>
        <v/>
      </c>
      <c r="BP32" s="183"/>
      <c r="BQ32" s="171">
        <f t="shared" si="180"/>
        <v>1</v>
      </c>
      <c r="BR32" s="232"/>
      <c r="BT32" s="223" t="str">
        <f t="shared" si="181"/>
        <v/>
      </c>
      <c r="BU32" s="224" t="str">
        <f t="shared" si="182"/>
        <v/>
      </c>
      <c r="BV32" s="224" t="str">
        <f t="shared" si="183"/>
        <v/>
      </c>
      <c r="BW32" s="224" t="str">
        <f t="shared" si="184"/>
        <v/>
      </c>
      <c r="BX32" s="224" t="str">
        <f t="shared" si="185"/>
        <v/>
      </c>
      <c r="BY32" s="224" t="str">
        <f t="shared" si="186"/>
        <v/>
      </c>
      <c r="BZ32" s="224" t="str">
        <f t="shared" si="187"/>
        <v/>
      </c>
      <c r="CA32" s="224" t="str">
        <f t="shared" si="188"/>
        <v/>
      </c>
      <c r="CB32" s="224" t="str">
        <f t="shared" si="189"/>
        <v/>
      </c>
      <c r="CC32" s="224" t="str">
        <f t="shared" si="190"/>
        <v/>
      </c>
      <c r="CD32" s="224" t="str">
        <f t="shared" si="191"/>
        <v/>
      </c>
      <c r="CE32" s="224" t="str">
        <f t="shared" si="192"/>
        <v/>
      </c>
      <c r="CF32" s="224" t="str">
        <f t="shared" si="193"/>
        <v/>
      </c>
      <c r="CG32" s="224" t="str">
        <f t="shared" si="194"/>
        <v/>
      </c>
      <c r="CH32" s="224" t="str">
        <f t="shared" si="195"/>
        <v/>
      </c>
      <c r="CI32" s="224" t="str">
        <f t="shared" si="196"/>
        <v/>
      </c>
      <c r="CJ32" s="224" t="str">
        <f t="shared" si="197"/>
        <v/>
      </c>
      <c r="CK32" s="224" t="str">
        <f t="shared" si="198"/>
        <v/>
      </c>
      <c r="CL32" s="225" t="str">
        <f t="shared" si="199"/>
        <v/>
      </c>
    </row>
    <row r="33" spans="1:90" s="194" customFormat="1" ht="15.75" customHeight="1" x14ac:dyDescent="0.2">
      <c r="A33" s="151" t="s">
        <v>233</v>
      </c>
      <c r="B33" s="171" t="s">
        <v>234</v>
      </c>
      <c r="C33" s="150" t="s">
        <v>9</v>
      </c>
      <c r="D33" s="173"/>
      <c r="E33" s="171"/>
      <c r="F33" s="170"/>
      <c r="G33" s="184" t="str">
        <f t="shared" si="126"/>
        <v/>
      </c>
      <c r="H33" s="400">
        <v>1284</v>
      </c>
      <c r="I33" s="228"/>
      <c r="J33" s="231" t="str">
        <f t="shared" ref="J33" si="226">IF(ISBLANK(I33),"",VLOOKUP(I33,H_200_m,2))</f>
        <v/>
      </c>
      <c r="K33" s="228"/>
      <c r="L33" s="231" t="str">
        <f>IF(ISBLANK(K33),"",VLOOKUP(K33,H_300_m,2))</f>
        <v/>
      </c>
      <c r="M33" s="228"/>
      <c r="N33" s="231" t="str">
        <f>IF(ISBLANK(M33),"",VLOOKUP(M33,H_400_m,2))</f>
        <v/>
      </c>
      <c r="O33" s="232"/>
      <c r="P33" s="229" t="str">
        <f>IF(ISBLANK(O33),"",VLOOKUP(O33,H_50_m_H_,2))</f>
        <v/>
      </c>
      <c r="Q33" s="228"/>
      <c r="R33" s="231" t="str">
        <f t="shared" ref="R33" si="227">IF(ISBLANK(Q33),"",VLOOKUP(Q33,H_60_m_H_,2))</f>
        <v/>
      </c>
      <c r="S33" s="228"/>
      <c r="T33" s="229" t="str">
        <f>IF(ISBLANK(S33),"",VLOOKUP(S33,H_110_m_H_,2))</f>
        <v/>
      </c>
      <c r="U33" s="232"/>
      <c r="V33" s="229" t="str">
        <f>IF(ISBLANK(U33),"",VLOOKUP(U33,H_320_m_H,2))</f>
        <v/>
      </c>
      <c r="W33" s="233"/>
      <c r="X33" s="229" t="str">
        <f>IF(ISBLANK(W33),"",VLOOKUP(W33,H_400_m_H,2))</f>
        <v/>
      </c>
      <c r="Y33" s="232"/>
      <c r="Z33" s="231" t="str">
        <f>IF(ISBLANK(Y33),"",VLOOKUP(Y33,H_500_m,2))</f>
        <v/>
      </c>
      <c r="AA33" s="234"/>
      <c r="AB33" s="231" t="str">
        <f t="shared" ref="AB33" si="228">IF(ISBLANK(AA33),"",VLOOKUP(AA33,H_800_m,2))</f>
        <v/>
      </c>
      <c r="AC33" s="235"/>
      <c r="AD33" s="231" t="str">
        <f>IF(ISBLANK(AC33),"",VLOOKUP(AC33,H_1000_m,2))</f>
        <v/>
      </c>
      <c r="AE33" s="234"/>
      <c r="AF33" s="231" t="str">
        <f>IF(ISBLANK(AE33),"",VLOOKUP(AE33,H_400_m,2))</f>
        <v/>
      </c>
      <c r="AG33" s="232"/>
      <c r="AH33" s="231" t="str">
        <f>IF(ISBLANK(AG33),"",VLOOKUP(AG33,H_2000_m,2))</f>
        <v/>
      </c>
      <c r="AI33" s="234"/>
      <c r="AJ33" s="231" t="str">
        <f>IF(ISBLANK(AI33),"",VLOOKUP(AI33,H_3000_m,2))</f>
        <v/>
      </c>
      <c r="AK33" s="234"/>
      <c r="AL33" s="231" t="str">
        <f>IF(ISBLANK(AK33),"",VLOOKUP(AK33,H_5000_m,2))</f>
        <v/>
      </c>
      <c r="AM33" s="231"/>
      <c r="AN33" s="231" t="str">
        <f>IF(ISBLANK(AM33),"",VLOOKUP(AM33,H_1500_steeple,2))</f>
        <v/>
      </c>
      <c r="AO33" s="234"/>
      <c r="AP33" s="231" t="str">
        <f>IF(ISBLANK(AO33),"",VLOOKUP(AO33,H_3000_steeple,2))</f>
        <v/>
      </c>
      <c r="AQ33" s="234"/>
      <c r="AR33" s="231" t="str">
        <f>IF(ISBLANK(AQ33),"",VLOOKUP(AQ33,H_3_km_marche,2))</f>
        <v/>
      </c>
      <c r="AS33" s="235"/>
      <c r="AT33" s="231" t="str">
        <f>IF(ISBLANK(AS33),"",VLOOKUP(AS33,H_5_km_marche,2))</f>
        <v/>
      </c>
      <c r="AU33" s="236"/>
      <c r="AV33" s="231" t="str">
        <f>IF(ISBLANK(AU33),"",VLOOKUP(AU33,H_400_m,2))</f>
        <v/>
      </c>
      <c r="AW33" s="236"/>
      <c r="AX33" s="231" t="str">
        <f>IF(ISBLANK(AW33),"",VLOOKUP(AW33,H_T_S_,2))</f>
        <v/>
      </c>
      <c r="AY33" s="236"/>
      <c r="AZ33" s="231" t="str">
        <f>IF(ISBLANK(AY33),"",VLOOKUP(AY33,H_HAUTEUR,2))</f>
        <v/>
      </c>
      <c r="BA33" s="236"/>
      <c r="BB33" s="231" t="str">
        <f t="shared" ref="BB33" si="229">IF(ISBLANK(BA33),"",VLOOKUP(BA33,H_PERCHE,2))</f>
        <v/>
      </c>
      <c r="BC33" s="236"/>
      <c r="BD33" s="231" t="str">
        <f t="shared" ref="BD33" si="230">IF(ISBLANK(BC33),"",VLOOKUP(BC33,H_POIDS,2))</f>
        <v/>
      </c>
      <c r="BE33" s="236"/>
      <c r="BF33" s="231" t="str">
        <f>IF(ISBLANK(BE33),"",VLOOKUP(BE33,H_DISQUE,2))</f>
        <v/>
      </c>
      <c r="BG33" s="236"/>
      <c r="BH33" s="231" t="str">
        <f>IF(ISBLANK(BG33),"",VLOOKUP(BG33,H_JAVELOT,2))</f>
        <v/>
      </c>
      <c r="BI33" s="236"/>
      <c r="BJ33" s="231" t="str">
        <f>IF(ISBLANK(BI33),"",VLOOKUP(BI33,H_MARTEAU,2))</f>
        <v/>
      </c>
      <c r="BK33" s="237">
        <f t="shared" ref="BK33" si="231">IF(ISBLANK(B33),"",COUNTA(BI33,BG33,BE33,BC33,BA33,AY33,AW33,AU33,AS33,AQ33,AO33,AM33,AK33,AI33,AG33,AE33,AC33,AA33,Y33,W33,U33,S33,Q33,O33,M33,K33,I33,G33,E33))</f>
        <v>1</v>
      </c>
      <c r="BL33" s="231">
        <f t="shared" ref="BL33" si="232">SUM(BJ33,BH33,BF33,BD33,BB33,AZ33,AX33,AV33,AT33,AR33,AP33,AF33,AD33,AB33,Z33,X33,V33,T33,R33,P33,N33,L33,J33,H33,F33,D33)</f>
        <v>1284</v>
      </c>
      <c r="BM33" s="232"/>
      <c r="BO33" s="223" t="str">
        <f t="shared" ref="BO33" si="233">IF(B33&lt;&gt;($BO$2),"",BL33)</f>
        <v/>
      </c>
      <c r="BP33" s="224" t="str">
        <f t="shared" ref="BP33" si="234">IF(B33&lt;&gt;($BP$2),"",BL33)</f>
        <v/>
      </c>
      <c r="BQ33" s="224" t="str">
        <f t="shared" ref="BQ33" si="235">IF(B33&lt;&gt;($BQ$2),"",BL33)</f>
        <v/>
      </c>
      <c r="BR33" s="224" t="str">
        <f t="shared" ref="BR33" si="236">IF(B33&lt;&gt;($BR$2),"",BL33)</f>
        <v/>
      </c>
      <c r="BS33" s="224" t="str">
        <f t="shared" ref="BS33" si="237">IF(B33&lt;&gt;($BS$2),"",BL33)</f>
        <v/>
      </c>
      <c r="BT33" s="224" t="str">
        <f t="shared" ref="BT33" si="238">IF(B33&lt;&gt;($BT$2),"",BL33)</f>
        <v/>
      </c>
      <c r="BU33" s="224" t="str">
        <f t="shared" ref="BU33" si="239">IF(B33&lt;&gt;($BU$2),"",BL33)</f>
        <v/>
      </c>
      <c r="BV33" s="224" t="str">
        <f t="shared" ref="BV33" si="240">IF(B33&lt;&gt;($BV$2),"",BL33)</f>
        <v/>
      </c>
      <c r="BW33" s="224" t="str">
        <f t="shared" ref="BW33" si="241">IF(B33&lt;&gt;($BW$2),"",BL33)</f>
        <v/>
      </c>
      <c r="BX33" s="224" t="str">
        <f t="shared" ref="BX33" si="242">IF(B33&lt;&gt;($BX$2),"",BL33)</f>
        <v/>
      </c>
      <c r="BY33" s="224" t="str">
        <f t="shared" ref="BY33" si="243">IF(B33&lt;&gt;($BY$2),"",BL33)</f>
        <v/>
      </c>
      <c r="BZ33" s="224" t="str">
        <f t="shared" ref="BZ33" si="244">IF(B33&lt;&gt;($BZ$2),"",BL33)</f>
        <v/>
      </c>
      <c r="CA33" s="224" t="str">
        <f t="shared" ref="CA33" si="245">IF(B33&lt;&gt;($CA$2),"",BL33)</f>
        <v/>
      </c>
      <c r="CB33" s="224" t="str">
        <f t="shared" ref="CB33" si="246">IF(B33&lt;&gt;($CB$2),"",BL33)</f>
        <v/>
      </c>
      <c r="CC33" s="224" t="str">
        <f t="shared" ref="CC33" si="247">IF(B33&lt;&gt;($CC$2),"",BL33)</f>
        <v/>
      </c>
      <c r="CD33" s="224" t="str">
        <f t="shared" ref="CD33" si="248">IF(B33&lt;&gt;($CD$2),"",BL33)</f>
        <v/>
      </c>
      <c r="CE33" s="224" t="str">
        <f t="shared" ref="CE33" si="249">IF(B33&lt;&gt;($CE$2),"",BL33)</f>
        <v/>
      </c>
      <c r="CF33" s="224" t="str">
        <f t="shared" ref="CF33" si="250">IF(B33&lt;&gt;($CF$2),"",BL33)</f>
        <v/>
      </c>
      <c r="CG33" s="225" t="str">
        <f t="shared" ref="CG33" si="251">IF(B33&lt;&gt;($CG$2),"",BL33)</f>
        <v/>
      </c>
    </row>
    <row r="34" spans="1:90" ht="16.5" thickBot="1" x14ac:dyDescent="0.3">
      <c r="A34" s="276"/>
      <c r="B34" s="277"/>
      <c r="C34" s="277"/>
      <c r="D34" s="278"/>
      <c r="E34" s="277"/>
      <c r="F34" s="278"/>
      <c r="G34" s="277"/>
      <c r="H34" s="278"/>
      <c r="I34" s="277"/>
      <c r="J34" s="277"/>
      <c r="K34" s="277"/>
      <c r="L34" s="277"/>
      <c r="M34" s="277"/>
      <c r="N34" s="278"/>
      <c r="O34" s="277"/>
      <c r="P34" s="277"/>
      <c r="Q34" s="277"/>
      <c r="R34" s="278"/>
      <c r="S34" s="277"/>
      <c r="T34" s="278"/>
      <c r="U34" s="277"/>
      <c r="V34" s="277"/>
      <c r="W34" s="277"/>
      <c r="X34" s="278"/>
      <c r="Y34" s="277"/>
      <c r="Z34" s="277"/>
      <c r="AA34" s="277"/>
      <c r="AB34" s="277"/>
      <c r="AC34" s="277"/>
      <c r="AD34" s="279"/>
      <c r="AE34" s="277"/>
      <c r="AF34" s="279"/>
      <c r="AG34" s="277"/>
      <c r="AH34" s="277"/>
      <c r="AI34" s="277"/>
      <c r="AJ34" s="277"/>
      <c r="AK34" s="277"/>
      <c r="AL34" s="279"/>
      <c r="AM34" s="277"/>
      <c r="AN34" s="277"/>
      <c r="AO34" s="277"/>
      <c r="AP34" s="279"/>
      <c r="AQ34" s="277"/>
      <c r="AR34" s="279"/>
      <c r="AS34" s="277"/>
      <c r="AT34" s="279"/>
      <c r="AU34" s="277"/>
      <c r="AV34" s="280"/>
      <c r="AW34" s="277"/>
      <c r="AX34" s="280"/>
      <c r="AY34" s="277"/>
      <c r="AZ34" s="280"/>
      <c r="BA34" s="277"/>
      <c r="BB34" s="280"/>
      <c r="BC34" s="277"/>
      <c r="BD34" s="280"/>
      <c r="BE34" s="281"/>
      <c r="BF34" s="277"/>
      <c r="BG34" s="280"/>
      <c r="BH34" s="282"/>
      <c r="BI34" s="277"/>
      <c r="BJ34" s="280"/>
      <c r="BK34" s="280"/>
      <c r="BL34" s="277"/>
      <c r="BM34" s="280"/>
      <c r="BN34" s="283"/>
      <c r="BO34" s="277"/>
      <c r="BP34" s="277"/>
      <c r="BQ34" s="277"/>
      <c r="BR34" s="277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</row>
    <row r="35" spans="1:90" x14ac:dyDescent="0.25">
      <c r="BS35" s="284" t="s">
        <v>33</v>
      </c>
      <c r="BT35" s="285">
        <f t="shared" ref="BT35:CL35" si="252">SUM(BT5:BT33)</f>
        <v>47</v>
      </c>
      <c r="BU35" s="285">
        <f t="shared" si="252"/>
        <v>0</v>
      </c>
      <c r="BV35" s="285">
        <f t="shared" si="252"/>
        <v>0</v>
      </c>
      <c r="BW35" s="285">
        <f t="shared" si="252"/>
        <v>0</v>
      </c>
      <c r="BX35" s="285">
        <f t="shared" si="252"/>
        <v>0</v>
      </c>
      <c r="BY35" s="285">
        <f t="shared" si="252"/>
        <v>0</v>
      </c>
      <c r="BZ35" s="285">
        <f t="shared" si="252"/>
        <v>0</v>
      </c>
      <c r="CA35" s="285">
        <f t="shared" si="252"/>
        <v>0</v>
      </c>
      <c r="CB35" s="285">
        <f t="shared" si="252"/>
        <v>3</v>
      </c>
      <c r="CC35" s="285">
        <f t="shared" si="252"/>
        <v>1</v>
      </c>
      <c r="CD35" s="285">
        <f t="shared" si="252"/>
        <v>26</v>
      </c>
      <c r="CE35" s="285">
        <f t="shared" si="252"/>
        <v>0</v>
      </c>
      <c r="CF35" s="285">
        <f t="shared" si="252"/>
        <v>0</v>
      </c>
      <c r="CG35" s="285">
        <f t="shared" si="252"/>
        <v>96</v>
      </c>
      <c r="CH35" s="285">
        <f t="shared" si="252"/>
        <v>0</v>
      </c>
      <c r="CI35" s="285">
        <f t="shared" si="252"/>
        <v>0</v>
      </c>
      <c r="CJ35" s="285">
        <f t="shared" si="252"/>
        <v>0</v>
      </c>
      <c r="CK35" s="285">
        <f t="shared" si="252"/>
        <v>0</v>
      </c>
      <c r="CL35" s="285">
        <f t="shared" si="252"/>
        <v>0</v>
      </c>
    </row>
    <row r="36" spans="1:90" x14ac:dyDescent="0.25">
      <c r="BS36" s="286"/>
      <c r="BT36" s="287"/>
      <c r="BU36" s="287"/>
      <c r="BV36" s="287"/>
      <c r="BW36" s="287"/>
      <c r="BX36" s="287"/>
      <c r="BY36" s="287"/>
      <c r="BZ36" s="287"/>
      <c r="CA36" s="287"/>
      <c r="CB36" s="287"/>
      <c r="CC36" s="287"/>
      <c r="CD36" s="287"/>
      <c r="CE36" s="287"/>
      <c r="CF36" s="287"/>
      <c r="CG36" s="287"/>
      <c r="CH36" s="287"/>
      <c r="CI36" s="287"/>
      <c r="CJ36" s="287"/>
      <c r="CK36" s="287"/>
      <c r="CL36" s="287"/>
    </row>
    <row r="37" spans="1:90" x14ac:dyDescent="0.25">
      <c r="BS37" s="98" t="s">
        <v>106</v>
      </c>
      <c r="BT37" s="288">
        <f>COUNTIF($C$5:$C33,BT3)</f>
        <v>4</v>
      </c>
      <c r="BU37" s="166">
        <f>COUNTIF($C$5:$C33,BU3)</f>
        <v>0</v>
      </c>
      <c r="BV37" s="166">
        <f>COUNTIF($C$5:$C33,BV3)</f>
        <v>1</v>
      </c>
      <c r="BW37" s="166">
        <f>COUNTIF($C$5:$C33,BW3)</f>
        <v>0</v>
      </c>
      <c r="BX37" s="166">
        <f>COUNTIF($C$5:$C33,BX3)</f>
        <v>0</v>
      </c>
      <c r="BY37" s="166">
        <f>COUNTIF($C$5:$C33,BY3)</f>
        <v>0</v>
      </c>
      <c r="BZ37" s="166">
        <f>COUNTIF($C$5:$C33,BZ3)</f>
        <v>0</v>
      </c>
      <c r="CA37" s="166">
        <f>COUNTIF($C$5:$C33,CA3)</f>
        <v>0</v>
      </c>
      <c r="CB37" s="166">
        <f>COUNTIF($C$5:$C33,CB3)</f>
        <v>3</v>
      </c>
      <c r="CC37" s="166">
        <f>COUNTIF($C$5:$C33,CC3)</f>
        <v>1</v>
      </c>
      <c r="CD37" s="166">
        <f>COUNTIF($C$5:$C33,CD3)</f>
        <v>4</v>
      </c>
      <c r="CE37" s="166">
        <f>COUNTIF($C$5:$C33,CE3)</f>
        <v>0</v>
      </c>
      <c r="CF37" s="166">
        <f>COUNTIF($C$5:$C33,CF3)</f>
        <v>0</v>
      </c>
      <c r="CG37" s="166">
        <f>COUNTIF($C$5:$C33,CG3)</f>
        <v>13</v>
      </c>
      <c r="CH37" s="166">
        <f>COUNTIF($C$5:$C33,CH3)</f>
        <v>0</v>
      </c>
      <c r="CI37" s="166">
        <f>COUNTIF($C$5:$C33,CI3)</f>
        <v>0</v>
      </c>
      <c r="CJ37" s="166">
        <f>COUNTIF($C$5:$C33,CJ3)</f>
        <v>0</v>
      </c>
      <c r="CK37" s="166">
        <f>COUNTIF($C$5:$C33,CK3)</f>
        <v>0</v>
      </c>
      <c r="CL37" s="166">
        <f>COUNTIF($C$5:$C33,CL3)</f>
        <v>0</v>
      </c>
    </row>
  </sheetData>
  <sheetProtection selectLockedCells="1" selectUnlockedCells="1"/>
  <mergeCells count="37">
    <mergeCell ref="AT3:AU3"/>
    <mergeCell ref="AV3:AW3"/>
    <mergeCell ref="BM3:BO3"/>
    <mergeCell ref="BQ3:BQ4"/>
    <mergeCell ref="BR3:BR4"/>
    <mergeCell ref="AX3:AY3"/>
    <mergeCell ref="AZ3:BA3"/>
    <mergeCell ref="BB3:BC3"/>
    <mergeCell ref="BD3:BF3"/>
    <mergeCell ref="BG3:BI3"/>
    <mergeCell ref="BJ3:BL3"/>
    <mergeCell ref="AJ3:AK3"/>
    <mergeCell ref="AL3:AM3"/>
    <mergeCell ref="AN3:AO3"/>
    <mergeCell ref="AP3:AQ3"/>
    <mergeCell ref="AR3:AS3"/>
    <mergeCell ref="Z3:AA3"/>
    <mergeCell ref="AB3:AC3"/>
    <mergeCell ref="AD3:AE3"/>
    <mergeCell ref="AF3:AG3"/>
    <mergeCell ref="AH3:AI3"/>
    <mergeCell ref="A1:BR1"/>
    <mergeCell ref="AG2:AJ2"/>
    <mergeCell ref="A3:A4"/>
    <mergeCell ref="B3:B4"/>
    <mergeCell ref="C3:C4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rintOptions horizontalCentered="1"/>
  <pageMargins left="0.19652777777777777" right="0.19652777777777777" top="0.78749999999999998" bottom="0.59027777777777779" header="0.39374999999999999" footer="0.39374999999999999"/>
  <pageSetup paperSize="9" scale="82" firstPageNumber="0" fitToHeight="2" orientation="landscape" horizontalDpi="300" verticalDpi="300" r:id="rId1"/>
  <headerFooter alignWithMargins="0">
    <oddHeader>&amp;LFSGT 93&amp;CCHALLENGE GUIMIER
1er tour&amp;RParis 19 novembre 2011</oddHeader>
    <oddFooter>&amp;CPage &amp;P de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showZeros="0" view="pageBreakPreview" topLeftCell="A10" zoomScaleSheetLayoutView="100" workbookViewId="0">
      <selection activeCell="I34" sqref="I34"/>
    </sheetView>
  </sheetViews>
  <sheetFormatPr baseColWidth="10" defaultRowHeight="12.75" x14ac:dyDescent="0.2"/>
  <cols>
    <col min="1" max="1" width="4.25" style="289" customWidth="1"/>
    <col min="2" max="2" width="3.875" style="290" customWidth="1"/>
    <col min="3" max="3" width="6.625" style="289" customWidth="1"/>
    <col min="4" max="4" width="3.875" style="290" customWidth="1"/>
    <col min="5" max="5" width="5.625" style="291" customWidth="1"/>
    <col min="6" max="6" width="3.875" style="290" customWidth="1"/>
    <col min="7" max="7" width="5.625" style="291" customWidth="1"/>
    <col min="8" max="8" width="3.875" style="290" customWidth="1"/>
    <col min="9" max="9" width="5.625" style="291" customWidth="1"/>
    <col min="10" max="10" width="3.875" style="290" customWidth="1"/>
    <col min="11" max="11" width="9" style="291" customWidth="1"/>
    <col min="12" max="12" width="3.875" style="290" customWidth="1"/>
    <col min="13" max="13" width="9" style="291" customWidth="1"/>
    <col min="14" max="14" width="3.875" style="290" customWidth="1"/>
    <col min="15" max="15" width="7.625" style="292" customWidth="1"/>
    <col min="16" max="16" width="3.875" style="290" customWidth="1"/>
    <col min="17" max="17" width="8.375" style="292" customWidth="1"/>
    <col min="18" max="18" width="3.875" style="290" customWidth="1"/>
    <col min="19" max="19" width="7.625" style="292" customWidth="1"/>
    <col min="20" max="20" width="3.875" style="290" customWidth="1"/>
    <col min="21" max="21" width="7.625" style="292" customWidth="1"/>
    <col min="22" max="22" width="3.875" style="290" customWidth="1"/>
    <col min="23" max="23" width="7.625" style="292" customWidth="1"/>
    <col min="24" max="24" width="3.875" style="290" customWidth="1"/>
    <col min="25" max="25" width="7.625" style="292" customWidth="1"/>
    <col min="26" max="26" width="3.875" style="290" customWidth="1"/>
    <col min="27" max="27" width="7.625" style="292" customWidth="1"/>
    <col min="28" max="28" width="3.875" style="290" customWidth="1"/>
    <col min="29" max="29" width="7.625" style="292" customWidth="1"/>
    <col min="30" max="30" width="3.875" style="290" customWidth="1"/>
    <col min="31" max="16384" width="11" style="293"/>
  </cols>
  <sheetData>
    <row r="1" spans="1:30" s="298" customFormat="1" x14ac:dyDescent="0.2">
      <c r="A1" s="294" t="s">
        <v>132</v>
      </c>
      <c r="B1" s="295" t="s">
        <v>59</v>
      </c>
      <c r="C1" s="294" t="s">
        <v>80</v>
      </c>
      <c r="D1" s="295" t="s">
        <v>59</v>
      </c>
      <c r="E1" s="296" t="s">
        <v>79</v>
      </c>
      <c r="F1" s="295" t="s">
        <v>59</v>
      </c>
      <c r="G1" s="296" t="s">
        <v>83</v>
      </c>
      <c r="H1" s="295" t="s">
        <v>59</v>
      </c>
      <c r="I1" s="296" t="s">
        <v>161</v>
      </c>
      <c r="J1" s="295" t="s">
        <v>59</v>
      </c>
      <c r="K1" s="296" t="s">
        <v>162</v>
      </c>
      <c r="L1" s="295" t="s">
        <v>59</v>
      </c>
      <c r="M1" s="296" t="s">
        <v>163</v>
      </c>
      <c r="N1" s="295" t="s">
        <v>59</v>
      </c>
      <c r="O1" s="297" t="s">
        <v>90</v>
      </c>
      <c r="P1" s="295" t="s">
        <v>59</v>
      </c>
      <c r="Q1" s="297" t="s">
        <v>91</v>
      </c>
      <c r="R1" s="295" t="s">
        <v>59</v>
      </c>
      <c r="S1" s="297" t="s">
        <v>92</v>
      </c>
      <c r="T1" s="295" t="s">
        <v>59</v>
      </c>
      <c r="U1" s="297" t="s">
        <v>93</v>
      </c>
      <c r="V1" s="295" t="s">
        <v>59</v>
      </c>
      <c r="W1" s="297" t="s">
        <v>142</v>
      </c>
      <c r="X1" s="295" t="s">
        <v>59</v>
      </c>
      <c r="Y1" s="297" t="s">
        <v>164</v>
      </c>
      <c r="Z1" s="295" t="s">
        <v>59</v>
      </c>
      <c r="AA1" s="297" t="s">
        <v>165</v>
      </c>
      <c r="AB1" s="295" t="s">
        <v>59</v>
      </c>
      <c r="AC1" s="297" t="s">
        <v>109</v>
      </c>
      <c r="AD1" s="295" t="s">
        <v>59</v>
      </c>
    </row>
    <row r="2" spans="1:30" x14ac:dyDescent="0.2">
      <c r="A2" s="299">
        <v>1</v>
      </c>
      <c r="B2" s="300">
        <v>25</v>
      </c>
      <c r="C2" s="299">
        <v>0</v>
      </c>
      <c r="D2" s="300">
        <v>25</v>
      </c>
      <c r="E2" s="301">
        <v>0</v>
      </c>
      <c r="F2" s="300">
        <v>25</v>
      </c>
      <c r="G2" s="301">
        <v>0</v>
      </c>
      <c r="H2" s="300">
        <v>25</v>
      </c>
      <c r="I2" s="301">
        <v>0</v>
      </c>
      <c r="J2" s="300">
        <v>25</v>
      </c>
      <c r="K2" s="301">
        <v>0</v>
      </c>
      <c r="L2" s="300">
        <v>25</v>
      </c>
      <c r="M2" s="301">
        <v>0</v>
      </c>
      <c r="N2" s="300">
        <v>25</v>
      </c>
      <c r="O2" s="302">
        <v>0</v>
      </c>
      <c r="P2" s="300">
        <v>1</v>
      </c>
      <c r="Q2" s="302">
        <v>0</v>
      </c>
      <c r="R2" s="300">
        <v>1</v>
      </c>
      <c r="S2" s="302">
        <v>0</v>
      </c>
      <c r="T2" s="300">
        <v>1</v>
      </c>
      <c r="U2" s="302">
        <v>0</v>
      </c>
      <c r="V2" s="300">
        <v>1</v>
      </c>
      <c r="W2" s="302">
        <v>0</v>
      </c>
      <c r="X2" s="300">
        <v>1</v>
      </c>
      <c r="Y2" s="302">
        <v>0</v>
      </c>
      <c r="Z2" s="300">
        <v>1</v>
      </c>
      <c r="AA2" s="302">
        <v>0</v>
      </c>
      <c r="AB2" s="300">
        <v>1</v>
      </c>
      <c r="AC2" s="302">
        <v>0</v>
      </c>
      <c r="AD2" s="300">
        <v>1</v>
      </c>
    </row>
    <row r="3" spans="1:30" x14ac:dyDescent="0.2">
      <c r="A3" s="303">
        <v>76</v>
      </c>
      <c r="B3" s="304">
        <v>25</v>
      </c>
      <c r="C3" s="303">
        <v>81</v>
      </c>
      <c r="D3" s="304">
        <v>25</v>
      </c>
      <c r="E3" s="305">
        <v>590</v>
      </c>
      <c r="F3" s="304">
        <v>25</v>
      </c>
      <c r="G3" s="305">
        <v>1400</v>
      </c>
      <c r="H3" s="304">
        <v>25</v>
      </c>
      <c r="I3" s="305">
        <v>2000</v>
      </c>
      <c r="J3" s="304">
        <v>25</v>
      </c>
      <c r="K3" s="305">
        <v>3100</v>
      </c>
      <c r="L3" s="304">
        <v>25</v>
      </c>
      <c r="M3" s="305">
        <v>3500</v>
      </c>
      <c r="N3" s="304">
        <v>25</v>
      </c>
      <c r="O3" s="306">
        <v>100</v>
      </c>
      <c r="P3" s="304">
        <v>2</v>
      </c>
      <c r="Q3" s="306">
        <v>240</v>
      </c>
      <c r="R3" s="304">
        <v>2</v>
      </c>
      <c r="S3" s="306">
        <v>70</v>
      </c>
      <c r="T3" s="304">
        <v>2</v>
      </c>
      <c r="U3" s="306"/>
      <c r="V3" s="304">
        <v>2</v>
      </c>
      <c r="W3" s="306">
        <v>140</v>
      </c>
      <c r="X3" s="304">
        <v>2</v>
      </c>
      <c r="Y3" s="306">
        <v>100</v>
      </c>
      <c r="Z3" s="304">
        <v>2</v>
      </c>
      <c r="AA3" s="306">
        <v>200</v>
      </c>
      <c r="AB3" s="304">
        <v>2</v>
      </c>
      <c r="AC3" s="306"/>
      <c r="AD3" s="304">
        <v>2</v>
      </c>
    </row>
    <row r="4" spans="1:30" x14ac:dyDescent="0.2">
      <c r="A4" s="303">
        <v>77</v>
      </c>
      <c r="B4" s="304">
        <v>24</v>
      </c>
      <c r="C4" s="303">
        <v>82</v>
      </c>
      <c r="D4" s="304">
        <v>24</v>
      </c>
      <c r="E4" s="305">
        <v>591</v>
      </c>
      <c r="F4" s="304">
        <v>24</v>
      </c>
      <c r="G4" s="305">
        <v>1401</v>
      </c>
      <c r="H4" s="304">
        <v>24</v>
      </c>
      <c r="I4" s="305">
        <v>2001</v>
      </c>
      <c r="J4" s="304">
        <v>24</v>
      </c>
      <c r="K4" s="305">
        <v>3101</v>
      </c>
      <c r="L4" s="304">
        <v>24</v>
      </c>
      <c r="M4" s="305">
        <v>3501</v>
      </c>
      <c r="N4" s="304">
        <v>24</v>
      </c>
      <c r="O4" s="306">
        <v>110</v>
      </c>
      <c r="P4" s="304">
        <v>3</v>
      </c>
      <c r="Q4" s="306">
        <v>250</v>
      </c>
      <c r="R4" s="304">
        <v>3</v>
      </c>
      <c r="S4" s="306"/>
      <c r="T4" s="304">
        <v>3</v>
      </c>
      <c r="U4" s="306"/>
      <c r="V4" s="304">
        <v>3</v>
      </c>
      <c r="W4" s="306">
        <v>170</v>
      </c>
      <c r="X4" s="304">
        <v>3</v>
      </c>
      <c r="Y4" s="306">
        <v>200</v>
      </c>
      <c r="Z4" s="304">
        <v>3</v>
      </c>
      <c r="AA4" s="306">
        <v>300</v>
      </c>
      <c r="AB4" s="304">
        <v>3</v>
      </c>
      <c r="AC4" s="306"/>
      <c r="AD4" s="304">
        <v>3</v>
      </c>
    </row>
    <row r="5" spans="1:30" x14ac:dyDescent="0.2">
      <c r="A5" s="303">
        <v>78</v>
      </c>
      <c r="B5" s="304">
        <v>23</v>
      </c>
      <c r="C5" s="303">
        <v>83</v>
      </c>
      <c r="D5" s="304">
        <v>23</v>
      </c>
      <c r="E5" s="305">
        <v>1000</v>
      </c>
      <c r="F5" s="304">
        <v>24</v>
      </c>
      <c r="G5" s="305">
        <v>1410</v>
      </c>
      <c r="H5" s="304">
        <v>24</v>
      </c>
      <c r="I5" s="305">
        <v>2010</v>
      </c>
      <c r="J5" s="304">
        <v>24</v>
      </c>
      <c r="K5" s="305">
        <v>3120</v>
      </c>
      <c r="L5" s="304">
        <v>24</v>
      </c>
      <c r="M5" s="305">
        <v>3530</v>
      </c>
      <c r="N5" s="304">
        <v>24</v>
      </c>
      <c r="O5" s="306">
        <v>120</v>
      </c>
      <c r="P5" s="304">
        <v>4</v>
      </c>
      <c r="Q5" s="306">
        <v>260</v>
      </c>
      <c r="R5" s="304">
        <v>4</v>
      </c>
      <c r="S5" s="306"/>
      <c r="T5" s="304">
        <v>4</v>
      </c>
      <c r="U5" s="306"/>
      <c r="V5" s="304">
        <v>4</v>
      </c>
      <c r="W5" s="306">
        <v>200</v>
      </c>
      <c r="X5" s="304">
        <v>4</v>
      </c>
      <c r="Y5" s="306">
        <v>300</v>
      </c>
      <c r="Z5" s="304">
        <v>4</v>
      </c>
      <c r="AA5" s="306">
        <v>400</v>
      </c>
      <c r="AB5" s="304">
        <v>4</v>
      </c>
      <c r="AC5" s="306"/>
      <c r="AD5" s="304">
        <v>4</v>
      </c>
    </row>
    <row r="6" spans="1:30" x14ac:dyDescent="0.2">
      <c r="A6" s="303">
        <v>79</v>
      </c>
      <c r="B6" s="304">
        <v>22</v>
      </c>
      <c r="C6" s="303">
        <v>84</v>
      </c>
      <c r="D6" s="304">
        <v>22</v>
      </c>
      <c r="E6" s="305">
        <v>1001</v>
      </c>
      <c r="F6" s="304">
        <v>23</v>
      </c>
      <c r="G6" s="305">
        <v>1411</v>
      </c>
      <c r="H6" s="304">
        <v>23</v>
      </c>
      <c r="I6" s="305">
        <v>2011</v>
      </c>
      <c r="J6" s="304">
        <v>23</v>
      </c>
      <c r="K6" s="305">
        <v>3121</v>
      </c>
      <c r="L6" s="304">
        <v>23</v>
      </c>
      <c r="M6" s="305">
        <v>3531</v>
      </c>
      <c r="N6" s="304">
        <v>23</v>
      </c>
      <c r="O6" s="306">
        <v>130</v>
      </c>
      <c r="P6" s="304">
        <v>5</v>
      </c>
      <c r="Q6" s="306">
        <v>280</v>
      </c>
      <c r="R6" s="304">
        <v>5</v>
      </c>
      <c r="S6" s="306">
        <v>75</v>
      </c>
      <c r="T6" s="304">
        <v>5</v>
      </c>
      <c r="U6" s="306"/>
      <c r="V6" s="304">
        <v>5</v>
      </c>
      <c r="W6" s="306">
        <v>230</v>
      </c>
      <c r="X6" s="304">
        <v>5</v>
      </c>
      <c r="Y6" s="306">
        <v>400</v>
      </c>
      <c r="Z6" s="304">
        <v>5</v>
      </c>
      <c r="AA6" s="306">
        <v>500</v>
      </c>
      <c r="AB6" s="304">
        <v>5</v>
      </c>
      <c r="AC6" s="306"/>
      <c r="AD6" s="304">
        <v>5</v>
      </c>
    </row>
    <row r="7" spans="1:30" x14ac:dyDescent="0.2">
      <c r="A7" s="303">
        <v>80</v>
      </c>
      <c r="B7" s="304">
        <v>21</v>
      </c>
      <c r="C7" s="303">
        <v>85</v>
      </c>
      <c r="D7" s="304">
        <v>22</v>
      </c>
      <c r="E7" s="305">
        <v>1010</v>
      </c>
      <c r="F7" s="304">
        <v>23</v>
      </c>
      <c r="G7" s="305">
        <v>1420</v>
      </c>
      <c r="H7" s="304">
        <v>23</v>
      </c>
      <c r="I7" s="305">
        <v>2020</v>
      </c>
      <c r="J7" s="304">
        <v>23</v>
      </c>
      <c r="K7" s="305">
        <v>3160</v>
      </c>
      <c r="L7" s="304">
        <v>23</v>
      </c>
      <c r="M7" s="305">
        <v>3560</v>
      </c>
      <c r="N7" s="304">
        <v>23</v>
      </c>
      <c r="O7" s="306">
        <v>140</v>
      </c>
      <c r="P7" s="304">
        <v>6</v>
      </c>
      <c r="Q7" s="306">
        <v>300</v>
      </c>
      <c r="R7" s="304">
        <v>6</v>
      </c>
      <c r="S7" s="306"/>
      <c r="T7" s="304">
        <v>6</v>
      </c>
      <c r="U7" s="306"/>
      <c r="V7" s="304">
        <v>6</v>
      </c>
      <c r="W7" s="306">
        <v>260</v>
      </c>
      <c r="X7" s="304">
        <v>6</v>
      </c>
      <c r="Y7" s="306">
        <v>500</v>
      </c>
      <c r="Z7" s="304">
        <v>6</v>
      </c>
      <c r="AA7" s="306">
        <v>600</v>
      </c>
      <c r="AB7" s="304">
        <v>6</v>
      </c>
      <c r="AC7" s="306"/>
      <c r="AD7" s="304">
        <v>6</v>
      </c>
    </row>
    <row r="8" spans="1:30" x14ac:dyDescent="0.2">
      <c r="A8" s="303">
        <v>81</v>
      </c>
      <c r="B8" s="304">
        <v>20</v>
      </c>
      <c r="C8" s="303">
        <v>86</v>
      </c>
      <c r="D8" s="304">
        <v>21</v>
      </c>
      <c r="E8" s="305">
        <v>1011</v>
      </c>
      <c r="F8" s="304">
        <v>22</v>
      </c>
      <c r="G8" s="305">
        <v>1421</v>
      </c>
      <c r="H8" s="304">
        <v>22</v>
      </c>
      <c r="I8" s="305">
        <v>2021</v>
      </c>
      <c r="J8" s="304">
        <v>22</v>
      </c>
      <c r="K8" s="305">
        <v>3161</v>
      </c>
      <c r="L8" s="304">
        <v>22</v>
      </c>
      <c r="M8" s="305">
        <v>3561</v>
      </c>
      <c r="N8" s="304">
        <v>22</v>
      </c>
      <c r="O8" s="306">
        <v>150</v>
      </c>
      <c r="P8" s="304">
        <v>7</v>
      </c>
      <c r="Q8" s="306">
        <v>320</v>
      </c>
      <c r="R8" s="304">
        <v>7</v>
      </c>
      <c r="S8" s="306"/>
      <c r="T8" s="304">
        <v>7</v>
      </c>
      <c r="U8" s="306"/>
      <c r="V8" s="304">
        <v>7</v>
      </c>
      <c r="W8" s="306">
        <v>290</v>
      </c>
      <c r="X8" s="304">
        <v>7</v>
      </c>
      <c r="Y8" s="306">
        <v>550</v>
      </c>
      <c r="Z8" s="304">
        <v>7</v>
      </c>
      <c r="AA8" s="306">
        <v>700</v>
      </c>
      <c r="AB8" s="304">
        <v>7</v>
      </c>
      <c r="AC8" s="306"/>
      <c r="AD8" s="304">
        <v>7</v>
      </c>
    </row>
    <row r="9" spans="1:30" x14ac:dyDescent="0.2">
      <c r="A9" s="303">
        <v>82</v>
      </c>
      <c r="B9" s="304">
        <v>20</v>
      </c>
      <c r="C9" s="303">
        <v>87</v>
      </c>
      <c r="D9" s="304">
        <v>21</v>
      </c>
      <c r="E9" s="305">
        <v>1020</v>
      </c>
      <c r="F9" s="304">
        <v>22</v>
      </c>
      <c r="G9" s="305">
        <v>1440</v>
      </c>
      <c r="H9" s="304">
        <v>22</v>
      </c>
      <c r="I9" s="305">
        <v>2040</v>
      </c>
      <c r="J9" s="304">
        <v>22</v>
      </c>
      <c r="K9" s="305">
        <v>3190</v>
      </c>
      <c r="L9" s="304">
        <v>22</v>
      </c>
      <c r="M9" s="305">
        <v>3590</v>
      </c>
      <c r="N9" s="304">
        <v>22</v>
      </c>
      <c r="O9" s="306">
        <v>160</v>
      </c>
      <c r="P9" s="304">
        <v>8</v>
      </c>
      <c r="Q9" s="306">
        <v>340</v>
      </c>
      <c r="R9" s="304">
        <v>8</v>
      </c>
      <c r="S9" s="306">
        <v>80</v>
      </c>
      <c r="T9" s="304">
        <v>8</v>
      </c>
      <c r="U9" s="306"/>
      <c r="V9" s="304">
        <v>8</v>
      </c>
      <c r="W9" s="306">
        <v>320</v>
      </c>
      <c r="X9" s="304">
        <v>8</v>
      </c>
      <c r="Y9" s="306">
        <v>600</v>
      </c>
      <c r="Z9" s="304">
        <v>8</v>
      </c>
      <c r="AA9" s="306">
        <v>800</v>
      </c>
      <c r="AB9" s="304">
        <v>8</v>
      </c>
      <c r="AC9" s="306"/>
      <c r="AD9" s="304">
        <v>8</v>
      </c>
    </row>
    <row r="10" spans="1:30" x14ac:dyDescent="0.2">
      <c r="A10" s="303">
        <v>83</v>
      </c>
      <c r="B10" s="304">
        <v>19</v>
      </c>
      <c r="C10" s="303">
        <v>88</v>
      </c>
      <c r="D10" s="304">
        <v>21</v>
      </c>
      <c r="E10" s="305">
        <v>1021</v>
      </c>
      <c r="F10" s="304">
        <v>21</v>
      </c>
      <c r="G10" s="305">
        <v>1441</v>
      </c>
      <c r="H10" s="304">
        <v>21</v>
      </c>
      <c r="I10" s="305">
        <v>2041</v>
      </c>
      <c r="J10" s="304">
        <v>21</v>
      </c>
      <c r="K10" s="305">
        <v>3191</v>
      </c>
      <c r="L10" s="304">
        <v>21</v>
      </c>
      <c r="M10" s="305">
        <v>3591</v>
      </c>
      <c r="N10" s="304">
        <v>21</v>
      </c>
      <c r="O10" s="306">
        <v>170</v>
      </c>
      <c r="P10" s="304">
        <v>9</v>
      </c>
      <c r="Q10" s="306">
        <v>360</v>
      </c>
      <c r="R10" s="304">
        <v>9</v>
      </c>
      <c r="S10" s="306"/>
      <c r="T10" s="304">
        <v>9</v>
      </c>
      <c r="U10" s="306"/>
      <c r="V10" s="304">
        <v>9</v>
      </c>
      <c r="W10" s="306">
        <v>350</v>
      </c>
      <c r="X10" s="304">
        <v>9</v>
      </c>
      <c r="Y10" s="306">
        <v>650</v>
      </c>
      <c r="Z10" s="304">
        <v>9</v>
      </c>
      <c r="AA10" s="306">
        <v>900</v>
      </c>
      <c r="AB10" s="304">
        <v>9</v>
      </c>
      <c r="AC10" s="306"/>
      <c r="AD10" s="304">
        <v>9</v>
      </c>
    </row>
    <row r="11" spans="1:30" x14ac:dyDescent="0.2">
      <c r="A11" s="303">
        <v>84</v>
      </c>
      <c r="B11" s="304">
        <v>19</v>
      </c>
      <c r="C11" s="303">
        <v>89</v>
      </c>
      <c r="D11" s="304">
        <v>20</v>
      </c>
      <c r="E11" s="305">
        <v>1030</v>
      </c>
      <c r="F11" s="304">
        <v>21</v>
      </c>
      <c r="G11" s="305">
        <v>1460</v>
      </c>
      <c r="H11" s="304">
        <v>21</v>
      </c>
      <c r="I11" s="305">
        <v>2060</v>
      </c>
      <c r="J11" s="304">
        <v>21</v>
      </c>
      <c r="K11" s="305">
        <v>3220</v>
      </c>
      <c r="L11" s="304">
        <v>21</v>
      </c>
      <c r="M11" s="305">
        <v>4030</v>
      </c>
      <c r="N11" s="304">
        <v>21</v>
      </c>
      <c r="O11" s="306">
        <v>180</v>
      </c>
      <c r="P11" s="304">
        <v>10</v>
      </c>
      <c r="Q11" s="306">
        <v>380</v>
      </c>
      <c r="R11" s="304">
        <v>10</v>
      </c>
      <c r="S11" s="306"/>
      <c r="T11" s="304">
        <v>10</v>
      </c>
      <c r="U11" s="306"/>
      <c r="V11" s="304">
        <v>10</v>
      </c>
      <c r="W11" s="306">
        <v>380</v>
      </c>
      <c r="X11" s="304">
        <v>10</v>
      </c>
      <c r="Y11" s="306">
        <v>700</v>
      </c>
      <c r="Z11" s="304">
        <v>10</v>
      </c>
      <c r="AA11" s="306">
        <v>1000</v>
      </c>
      <c r="AB11" s="304">
        <v>10</v>
      </c>
      <c r="AC11" s="306"/>
      <c r="AD11" s="304">
        <v>10</v>
      </c>
    </row>
    <row r="12" spans="1:30" x14ac:dyDescent="0.2">
      <c r="A12" s="303">
        <v>85</v>
      </c>
      <c r="B12" s="304">
        <v>18</v>
      </c>
      <c r="C12" s="303">
        <v>90</v>
      </c>
      <c r="D12" s="304">
        <v>20</v>
      </c>
      <c r="E12" s="305">
        <v>1031</v>
      </c>
      <c r="F12" s="304">
        <v>20</v>
      </c>
      <c r="G12" s="305">
        <v>1461</v>
      </c>
      <c r="H12" s="304">
        <v>20</v>
      </c>
      <c r="I12" s="305">
        <v>2061</v>
      </c>
      <c r="J12" s="304">
        <v>20</v>
      </c>
      <c r="K12" s="305">
        <v>3221</v>
      </c>
      <c r="L12" s="304">
        <v>20</v>
      </c>
      <c r="M12" s="305">
        <v>4031</v>
      </c>
      <c r="N12" s="304">
        <v>20</v>
      </c>
      <c r="O12" s="306">
        <v>190</v>
      </c>
      <c r="P12" s="304">
        <v>11</v>
      </c>
      <c r="Q12" s="306">
        <v>400</v>
      </c>
      <c r="R12" s="304">
        <v>11</v>
      </c>
      <c r="S12" s="306">
        <v>85</v>
      </c>
      <c r="T12" s="304">
        <v>11</v>
      </c>
      <c r="U12" s="306"/>
      <c r="V12" s="304">
        <v>11</v>
      </c>
      <c r="W12" s="306">
        <v>410</v>
      </c>
      <c r="X12" s="304">
        <v>11</v>
      </c>
      <c r="Y12" s="306">
        <v>800</v>
      </c>
      <c r="Z12" s="304">
        <v>11</v>
      </c>
      <c r="AA12" s="306">
        <v>1100</v>
      </c>
      <c r="AB12" s="304">
        <v>11</v>
      </c>
      <c r="AC12" s="306"/>
      <c r="AD12" s="304">
        <v>11</v>
      </c>
    </row>
    <row r="13" spans="1:30" x14ac:dyDescent="0.2">
      <c r="A13" s="303">
        <v>86</v>
      </c>
      <c r="B13" s="304">
        <v>18</v>
      </c>
      <c r="C13" s="303">
        <v>91</v>
      </c>
      <c r="D13" s="304">
        <v>20</v>
      </c>
      <c r="E13" s="305">
        <v>1050</v>
      </c>
      <c r="F13" s="304">
        <v>20</v>
      </c>
      <c r="G13" s="305">
        <v>1490</v>
      </c>
      <c r="H13" s="304">
        <v>20</v>
      </c>
      <c r="I13" s="305">
        <v>2080</v>
      </c>
      <c r="J13" s="304">
        <v>20</v>
      </c>
      <c r="K13" s="305">
        <v>3260</v>
      </c>
      <c r="L13" s="304">
        <v>20</v>
      </c>
      <c r="M13" s="305">
        <v>4070</v>
      </c>
      <c r="N13" s="304">
        <v>20</v>
      </c>
      <c r="O13" s="306">
        <v>200</v>
      </c>
      <c r="P13" s="304">
        <v>12</v>
      </c>
      <c r="Q13" s="306">
        <v>420</v>
      </c>
      <c r="R13" s="304">
        <v>12</v>
      </c>
      <c r="S13" s="306"/>
      <c r="T13" s="304">
        <v>12</v>
      </c>
      <c r="U13" s="306"/>
      <c r="V13" s="304">
        <v>12</v>
      </c>
      <c r="W13" s="306">
        <v>440</v>
      </c>
      <c r="X13" s="304">
        <v>12</v>
      </c>
      <c r="Y13" s="306">
        <v>900</v>
      </c>
      <c r="Z13" s="304">
        <v>12</v>
      </c>
      <c r="AA13" s="306">
        <v>1200</v>
      </c>
      <c r="AB13" s="304">
        <v>12</v>
      </c>
      <c r="AC13" s="306"/>
      <c r="AD13" s="304">
        <v>12</v>
      </c>
    </row>
    <row r="14" spans="1:30" x14ac:dyDescent="0.2">
      <c r="A14" s="303">
        <v>87</v>
      </c>
      <c r="B14" s="304">
        <v>18</v>
      </c>
      <c r="C14" s="303">
        <v>92</v>
      </c>
      <c r="D14" s="304">
        <v>19</v>
      </c>
      <c r="E14" s="305">
        <v>1051</v>
      </c>
      <c r="F14" s="304">
        <v>19</v>
      </c>
      <c r="G14" s="305">
        <v>1491</v>
      </c>
      <c r="H14" s="304">
        <v>19</v>
      </c>
      <c r="I14" s="305">
        <v>2081</v>
      </c>
      <c r="J14" s="304">
        <v>19</v>
      </c>
      <c r="K14" s="305">
        <v>3261</v>
      </c>
      <c r="L14" s="304">
        <v>19</v>
      </c>
      <c r="M14" s="305">
        <v>4071</v>
      </c>
      <c r="N14" s="304">
        <v>19</v>
      </c>
      <c r="O14" s="306">
        <v>210</v>
      </c>
      <c r="P14" s="304">
        <v>13</v>
      </c>
      <c r="Q14" s="306">
        <v>440</v>
      </c>
      <c r="R14" s="304">
        <v>13</v>
      </c>
      <c r="S14" s="306"/>
      <c r="T14" s="304">
        <v>13</v>
      </c>
      <c r="U14" s="306"/>
      <c r="V14" s="304">
        <v>13</v>
      </c>
      <c r="W14" s="306">
        <v>470</v>
      </c>
      <c r="X14" s="304">
        <v>13</v>
      </c>
      <c r="Y14" s="306">
        <v>1000</v>
      </c>
      <c r="Z14" s="304">
        <v>13</v>
      </c>
      <c r="AA14" s="306">
        <v>1300</v>
      </c>
      <c r="AB14" s="304">
        <v>13</v>
      </c>
      <c r="AC14" s="306"/>
      <c r="AD14" s="304">
        <v>13</v>
      </c>
    </row>
    <row r="15" spans="1:30" x14ac:dyDescent="0.2">
      <c r="A15" s="303">
        <v>88</v>
      </c>
      <c r="B15" s="304">
        <v>17</v>
      </c>
      <c r="C15" s="303">
        <v>93</v>
      </c>
      <c r="D15" s="304">
        <v>19</v>
      </c>
      <c r="E15" s="305">
        <v>1070</v>
      </c>
      <c r="F15" s="304">
        <v>19</v>
      </c>
      <c r="G15" s="305">
        <v>1520</v>
      </c>
      <c r="H15" s="304">
        <v>19</v>
      </c>
      <c r="I15" s="305">
        <v>2110</v>
      </c>
      <c r="J15" s="304">
        <v>19</v>
      </c>
      <c r="K15" s="305">
        <v>3300</v>
      </c>
      <c r="L15" s="304">
        <v>19</v>
      </c>
      <c r="M15" s="305">
        <v>4110</v>
      </c>
      <c r="N15" s="304">
        <v>19</v>
      </c>
      <c r="O15" s="306">
        <v>220</v>
      </c>
      <c r="P15" s="304">
        <v>14</v>
      </c>
      <c r="Q15" s="306">
        <v>460</v>
      </c>
      <c r="R15" s="304">
        <v>14</v>
      </c>
      <c r="S15" s="306">
        <v>90</v>
      </c>
      <c r="T15" s="304">
        <v>14</v>
      </c>
      <c r="U15" s="306"/>
      <c r="V15" s="304">
        <v>14</v>
      </c>
      <c r="W15" s="306">
        <v>500</v>
      </c>
      <c r="X15" s="304">
        <v>14</v>
      </c>
      <c r="Y15" s="306">
        <v>1100</v>
      </c>
      <c r="Z15" s="304">
        <v>14</v>
      </c>
      <c r="AA15" s="306">
        <v>1400</v>
      </c>
      <c r="AB15" s="304">
        <v>14</v>
      </c>
      <c r="AC15" s="306"/>
      <c r="AD15" s="304">
        <v>14</v>
      </c>
    </row>
    <row r="16" spans="1:30" x14ac:dyDescent="0.2">
      <c r="A16" s="303">
        <v>89</v>
      </c>
      <c r="B16" s="304">
        <v>17</v>
      </c>
      <c r="C16" s="303">
        <v>94</v>
      </c>
      <c r="D16" s="304">
        <v>19</v>
      </c>
      <c r="E16" s="305">
        <v>1071</v>
      </c>
      <c r="F16" s="304">
        <v>18</v>
      </c>
      <c r="G16" s="305">
        <v>1521</v>
      </c>
      <c r="H16" s="304">
        <v>18</v>
      </c>
      <c r="I16" s="305">
        <v>2111</v>
      </c>
      <c r="J16" s="304">
        <v>18</v>
      </c>
      <c r="K16" s="305">
        <v>3301</v>
      </c>
      <c r="L16" s="304">
        <v>18</v>
      </c>
      <c r="M16" s="305">
        <v>4111</v>
      </c>
      <c r="N16" s="304">
        <v>18</v>
      </c>
      <c r="O16" s="306">
        <v>230</v>
      </c>
      <c r="P16" s="304">
        <v>15</v>
      </c>
      <c r="Q16" s="306">
        <v>480</v>
      </c>
      <c r="R16" s="304">
        <v>15</v>
      </c>
      <c r="S16" s="306"/>
      <c r="T16" s="304">
        <v>15</v>
      </c>
      <c r="U16" s="306"/>
      <c r="V16" s="304">
        <v>15</v>
      </c>
      <c r="W16" s="306">
        <v>530</v>
      </c>
      <c r="X16" s="304">
        <v>15</v>
      </c>
      <c r="Y16" s="306">
        <v>1200</v>
      </c>
      <c r="Z16" s="304">
        <v>15</v>
      </c>
      <c r="AA16" s="306">
        <v>1500</v>
      </c>
      <c r="AB16" s="304">
        <v>15</v>
      </c>
      <c r="AC16" s="306"/>
      <c r="AD16" s="304">
        <v>15</v>
      </c>
    </row>
    <row r="17" spans="1:30" x14ac:dyDescent="0.2">
      <c r="A17" s="303">
        <v>90</v>
      </c>
      <c r="B17" s="304">
        <v>17</v>
      </c>
      <c r="C17" s="303">
        <v>95</v>
      </c>
      <c r="D17" s="304">
        <v>18</v>
      </c>
      <c r="E17" s="305">
        <v>1090</v>
      </c>
      <c r="F17" s="304">
        <v>18</v>
      </c>
      <c r="G17" s="305">
        <v>1560</v>
      </c>
      <c r="H17" s="304">
        <v>18</v>
      </c>
      <c r="I17" s="305">
        <v>2150</v>
      </c>
      <c r="J17" s="304">
        <v>18</v>
      </c>
      <c r="K17" s="305">
        <v>3340</v>
      </c>
      <c r="L17" s="304">
        <v>18</v>
      </c>
      <c r="M17" s="305">
        <v>4150</v>
      </c>
      <c r="N17" s="304">
        <v>18</v>
      </c>
      <c r="O17" s="306">
        <v>240</v>
      </c>
      <c r="P17" s="304">
        <v>16</v>
      </c>
      <c r="Q17" s="306">
        <v>500</v>
      </c>
      <c r="R17" s="304">
        <v>16</v>
      </c>
      <c r="S17" s="306">
        <v>95</v>
      </c>
      <c r="T17" s="304">
        <v>16</v>
      </c>
      <c r="U17" s="306"/>
      <c r="V17" s="304">
        <v>16</v>
      </c>
      <c r="W17" s="306">
        <v>560</v>
      </c>
      <c r="X17" s="304">
        <v>16</v>
      </c>
      <c r="Y17" s="306">
        <v>1300</v>
      </c>
      <c r="Z17" s="304">
        <v>16</v>
      </c>
      <c r="AA17" s="306">
        <v>1600</v>
      </c>
      <c r="AB17" s="304">
        <v>16</v>
      </c>
      <c r="AC17" s="306"/>
      <c r="AD17" s="304">
        <v>16</v>
      </c>
    </row>
    <row r="18" spans="1:30" x14ac:dyDescent="0.2">
      <c r="A18" s="303">
        <v>91</v>
      </c>
      <c r="B18" s="304">
        <v>16</v>
      </c>
      <c r="C18" s="303">
        <v>96</v>
      </c>
      <c r="D18" s="304">
        <v>18</v>
      </c>
      <c r="E18" s="305">
        <v>1091</v>
      </c>
      <c r="F18" s="304">
        <v>17</v>
      </c>
      <c r="G18" s="305">
        <v>1561</v>
      </c>
      <c r="H18" s="304">
        <v>17</v>
      </c>
      <c r="I18" s="305">
        <v>2151</v>
      </c>
      <c r="J18" s="304">
        <v>17</v>
      </c>
      <c r="K18" s="305">
        <v>3341</v>
      </c>
      <c r="L18" s="304">
        <v>17</v>
      </c>
      <c r="M18" s="305">
        <v>4151</v>
      </c>
      <c r="N18" s="304">
        <v>17</v>
      </c>
      <c r="O18" s="306">
        <v>260</v>
      </c>
      <c r="P18" s="304">
        <v>17</v>
      </c>
      <c r="Q18" s="306">
        <v>520</v>
      </c>
      <c r="R18" s="304">
        <v>17</v>
      </c>
      <c r="S18" s="306"/>
      <c r="T18" s="304">
        <v>17</v>
      </c>
      <c r="U18" s="306"/>
      <c r="V18" s="304">
        <v>17</v>
      </c>
      <c r="W18" s="306">
        <v>580</v>
      </c>
      <c r="X18" s="304">
        <v>17</v>
      </c>
      <c r="Y18" s="306">
        <v>1400</v>
      </c>
      <c r="Z18" s="304">
        <v>17</v>
      </c>
      <c r="AA18" s="306">
        <v>1700</v>
      </c>
      <c r="AB18" s="304">
        <v>17</v>
      </c>
      <c r="AC18" s="306"/>
      <c r="AD18" s="304">
        <v>17</v>
      </c>
    </row>
    <row r="19" spans="1:30" x14ac:dyDescent="0.2">
      <c r="A19" s="303">
        <v>92</v>
      </c>
      <c r="B19" s="304">
        <v>16</v>
      </c>
      <c r="C19" s="303">
        <v>97</v>
      </c>
      <c r="D19" s="304">
        <v>18</v>
      </c>
      <c r="E19" s="305">
        <v>1110</v>
      </c>
      <c r="F19" s="304">
        <v>17</v>
      </c>
      <c r="G19" s="305">
        <v>2000</v>
      </c>
      <c r="H19" s="304">
        <v>17</v>
      </c>
      <c r="I19" s="305">
        <v>2200</v>
      </c>
      <c r="J19" s="304">
        <v>17</v>
      </c>
      <c r="K19" s="305">
        <v>3390</v>
      </c>
      <c r="L19" s="304">
        <v>17</v>
      </c>
      <c r="M19" s="305">
        <v>4190</v>
      </c>
      <c r="N19" s="304">
        <v>17</v>
      </c>
      <c r="O19" s="306">
        <v>280</v>
      </c>
      <c r="P19" s="304">
        <v>18</v>
      </c>
      <c r="Q19" s="306">
        <v>540</v>
      </c>
      <c r="R19" s="304">
        <v>18</v>
      </c>
      <c r="S19" s="306">
        <v>100</v>
      </c>
      <c r="T19" s="304">
        <v>18</v>
      </c>
      <c r="U19" s="306"/>
      <c r="V19" s="304">
        <v>18</v>
      </c>
      <c r="W19" s="306">
        <v>620</v>
      </c>
      <c r="X19" s="304">
        <v>18</v>
      </c>
      <c r="Y19" s="306">
        <v>1600</v>
      </c>
      <c r="Z19" s="304">
        <v>18</v>
      </c>
      <c r="AA19" s="306">
        <v>1800</v>
      </c>
      <c r="AB19" s="304">
        <v>18</v>
      </c>
      <c r="AC19" s="306"/>
      <c r="AD19" s="304">
        <v>18</v>
      </c>
    </row>
    <row r="20" spans="1:30" x14ac:dyDescent="0.2">
      <c r="A20" s="303">
        <v>93</v>
      </c>
      <c r="B20" s="304">
        <v>16</v>
      </c>
      <c r="C20" s="303">
        <v>98</v>
      </c>
      <c r="D20" s="304">
        <v>17</v>
      </c>
      <c r="E20" s="305">
        <v>1111</v>
      </c>
      <c r="F20" s="304">
        <v>16</v>
      </c>
      <c r="G20" s="305">
        <v>2000</v>
      </c>
      <c r="H20" s="304">
        <v>16</v>
      </c>
      <c r="I20" s="305">
        <v>201</v>
      </c>
      <c r="J20" s="304">
        <v>16</v>
      </c>
      <c r="K20" s="305">
        <v>3391</v>
      </c>
      <c r="L20" s="304">
        <v>16</v>
      </c>
      <c r="M20" s="305">
        <v>4191</v>
      </c>
      <c r="N20" s="304">
        <v>16</v>
      </c>
      <c r="O20" s="306">
        <v>300</v>
      </c>
      <c r="P20" s="304">
        <v>19</v>
      </c>
      <c r="Q20" s="306">
        <v>560</v>
      </c>
      <c r="R20" s="304">
        <v>19</v>
      </c>
      <c r="S20" s="306"/>
      <c r="T20" s="304">
        <v>19</v>
      </c>
      <c r="U20" s="306"/>
      <c r="V20" s="304">
        <v>19</v>
      </c>
      <c r="W20" s="306">
        <v>660</v>
      </c>
      <c r="X20" s="304">
        <v>19</v>
      </c>
      <c r="Y20" s="306">
        <v>1800</v>
      </c>
      <c r="Z20" s="304">
        <v>19</v>
      </c>
      <c r="AA20" s="306">
        <v>1900</v>
      </c>
      <c r="AB20" s="304">
        <v>19</v>
      </c>
      <c r="AC20" s="306"/>
      <c r="AD20" s="304">
        <v>19</v>
      </c>
    </row>
    <row r="21" spans="1:30" x14ac:dyDescent="0.2">
      <c r="A21" s="303">
        <v>94</v>
      </c>
      <c r="B21" s="304">
        <v>15</v>
      </c>
      <c r="C21" s="303">
        <v>99</v>
      </c>
      <c r="D21" s="304">
        <v>17</v>
      </c>
      <c r="E21" s="305">
        <v>1130</v>
      </c>
      <c r="F21" s="304">
        <v>16</v>
      </c>
      <c r="G21" s="305">
        <v>2040</v>
      </c>
      <c r="H21" s="304">
        <v>16</v>
      </c>
      <c r="I21" s="305">
        <v>2250</v>
      </c>
      <c r="J21" s="304">
        <v>16</v>
      </c>
      <c r="K21" s="305">
        <v>3440</v>
      </c>
      <c r="L21" s="304">
        <v>16</v>
      </c>
      <c r="M21" s="305">
        <v>4240</v>
      </c>
      <c r="N21" s="304">
        <v>16</v>
      </c>
      <c r="O21" s="306">
        <v>320</v>
      </c>
      <c r="P21" s="304">
        <v>20</v>
      </c>
      <c r="Q21" s="306">
        <v>580</v>
      </c>
      <c r="R21" s="304">
        <v>20</v>
      </c>
      <c r="S21" s="306">
        <v>105</v>
      </c>
      <c r="T21" s="304">
        <v>20</v>
      </c>
      <c r="U21" s="306"/>
      <c r="V21" s="304">
        <v>20</v>
      </c>
      <c r="W21" s="306">
        <v>700</v>
      </c>
      <c r="X21" s="304">
        <v>20</v>
      </c>
      <c r="Y21" s="306">
        <v>2000</v>
      </c>
      <c r="Z21" s="304">
        <v>20</v>
      </c>
      <c r="AA21" s="306">
        <v>2000</v>
      </c>
      <c r="AB21" s="304">
        <v>20</v>
      </c>
      <c r="AC21" s="306"/>
      <c r="AD21" s="304">
        <v>20</v>
      </c>
    </row>
    <row r="22" spans="1:30" x14ac:dyDescent="0.2">
      <c r="A22" s="303">
        <v>95</v>
      </c>
      <c r="B22" s="304">
        <v>15</v>
      </c>
      <c r="C22" s="303">
        <v>100</v>
      </c>
      <c r="D22" s="304">
        <v>17</v>
      </c>
      <c r="E22" s="305">
        <v>1131</v>
      </c>
      <c r="F22" s="304">
        <v>15</v>
      </c>
      <c r="G22" s="305">
        <v>2040</v>
      </c>
      <c r="H22" s="304">
        <v>15</v>
      </c>
      <c r="I22" s="305">
        <v>2251</v>
      </c>
      <c r="J22" s="304">
        <v>15</v>
      </c>
      <c r="K22" s="305">
        <v>3441</v>
      </c>
      <c r="L22" s="304">
        <v>15</v>
      </c>
      <c r="M22" s="305">
        <v>4241</v>
      </c>
      <c r="N22" s="304">
        <v>15</v>
      </c>
      <c r="O22" s="306">
        <v>340</v>
      </c>
      <c r="P22" s="304">
        <v>21</v>
      </c>
      <c r="Q22" s="306">
        <v>600</v>
      </c>
      <c r="R22" s="304">
        <v>21</v>
      </c>
      <c r="S22" s="306"/>
      <c r="T22" s="304">
        <v>21</v>
      </c>
      <c r="U22" s="306"/>
      <c r="V22" s="304">
        <v>21</v>
      </c>
      <c r="W22" s="306">
        <v>750</v>
      </c>
      <c r="X22" s="304">
        <v>21</v>
      </c>
      <c r="Y22" s="306">
        <v>2300</v>
      </c>
      <c r="Z22" s="304">
        <v>21</v>
      </c>
      <c r="AA22" s="306">
        <v>2100</v>
      </c>
      <c r="AB22" s="304">
        <v>21</v>
      </c>
      <c r="AC22" s="306"/>
      <c r="AD22" s="304">
        <v>21</v>
      </c>
    </row>
    <row r="23" spans="1:30" x14ac:dyDescent="0.2">
      <c r="A23" s="303">
        <v>96</v>
      </c>
      <c r="B23" s="304">
        <v>15</v>
      </c>
      <c r="C23" s="303">
        <v>101</v>
      </c>
      <c r="D23" s="304">
        <v>17</v>
      </c>
      <c r="E23" s="305">
        <v>1160</v>
      </c>
      <c r="F23" s="304">
        <v>15</v>
      </c>
      <c r="G23" s="305">
        <v>2080</v>
      </c>
      <c r="H23" s="304">
        <v>15</v>
      </c>
      <c r="I23" s="305">
        <v>2300</v>
      </c>
      <c r="J23" s="304">
        <v>15</v>
      </c>
      <c r="K23" s="305">
        <v>3490</v>
      </c>
      <c r="L23" s="304">
        <v>15</v>
      </c>
      <c r="M23" s="305">
        <v>4300</v>
      </c>
      <c r="N23" s="304">
        <v>15</v>
      </c>
      <c r="O23" s="306">
        <v>360</v>
      </c>
      <c r="P23" s="304">
        <v>22</v>
      </c>
      <c r="Q23" s="306">
        <v>620</v>
      </c>
      <c r="R23" s="304">
        <v>22</v>
      </c>
      <c r="S23" s="306">
        <v>110</v>
      </c>
      <c r="T23" s="304">
        <v>22</v>
      </c>
      <c r="U23" s="306"/>
      <c r="V23" s="304">
        <v>22</v>
      </c>
      <c r="W23" s="306">
        <v>800</v>
      </c>
      <c r="X23" s="304">
        <v>22</v>
      </c>
      <c r="Y23" s="306">
        <v>2600</v>
      </c>
      <c r="Z23" s="304">
        <v>22</v>
      </c>
      <c r="AA23" s="306">
        <v>2200</v>
      </c>
      <c r="AB23" s="304">
        <v>22</v>
      </c>
      <c r="AC23" s="306"/>
      <c r="AD23" s="304">
        <v>22</v>
      </c>
    </row>
    <row r="24" spans="1:30" x14ac:dyDescent="0.2">
      <c r="A24" s="303">
        <v>97</v>
      </c>
      <c r="B24" s="304">
        <v>14</v>
      </c>
      <c r="C24" s="303">
        <v>102</v>
      </c>
      <c r="D24" s="304">
        <v>16</v>
      </c>
      <c r="E24" s="305">
        <v>1161</v>
      </c>
      <c r="F24" s="304">
        <v>14</v>
      </c>
      <c r="G24" s="305">
        <v>2080</v>
      </c>
      <c r="H24" s="304">
        <v>14</v>
      </c>
      <c r="I24" s="305">
        <v>2301</v>
      </c>
      <c r="J24" s="304">
        <v>14</v>
      </c>
      <c r="K24" s="305">
        <v>3491</v>
      </c>
      <c r="L24" s="304">
        <v>14</v>
      </c>
      <c r="M24" s="305">
        <v>4301</v>
      </c>
      <c r="N24" s="304">
        <v>14</v>
      </c>
      <c r="O24" s="306">
        <v>380</v>
      </c>
      <c r="P24" s="304">
        <v>23</v>
      </c>
      <c r="Q24" s="306">
        <v>640</v>
      </c>
      <c r="R24" s="304">
        <v>23</v>
      </c>
      <c r="S24" s="306">
        <v>115</v>
      </c>
      <c r="T24" s="304">
        <v>23</v>
      </c>
      <c r="U24" s="306"/>
      <c r="V24" s="304">
        <v>23</v>
      </c>
      <c r="W24" s="306">
        <v>900</v>
      </c>
      <c r="X24" s="304">
        <v>23</v>
      </c>
      <c r="Y24" s="306">
        <v>2900</v>
      </c>
      <c r="Z24" s="304">
        <v>23</v>
      </c>
      <c r="AA24" s="306">
        <v>2300</v>
      </c>
      <c r="AB24" s="304">
        <v>23</v>
      </c>
      <c r="AC24" s="306"/>
      <c r="AD24" s="304">
        <v>23</v>
      </c>
    </row>
    <row r="25" spans="1:30" x14ac:dyDescent="0.2">
      <c r="A25" s="303">
        <v>98</v>
      </c>
      <c r="B25" s="304">
        <v>14</v>
      </c>
      <c r="C25" s="303">
        <v>103</v>
      </c>
      <c r="D25" s="304">
        <v>16</v>
      </c>
      <c r="E25" s="305">
        <v>1190</v>
      </c>
      <c r="F25" s="304">
        <v>14</v>
      </c>
      <c r="G25" s="305">
        <v>2120</v>
      </c>
      <c r="H25" s="304">
        <v>14</v>
      </c>
      <c r="I25" s="305">
        <v>2360</v>
      </c>
      <c r="J25" s="304">
        <v>14</v>
      </c>
      <c r="K25" s="305">
        <v>3540</v>
      </c>
      <c r="L25" s="304">
        <v>14</v>
      </c>
      <c r="M25" s="305">
        <v>4350</v>
      </c>
      <c r="N25" s="304">
        <v>14</v>
      </c>
      <c r="O25" s="306">
        <v>400</v>
      </c>
      <c r="P25" s="304">
        <v>24</v>
      </c>
      <c r="Q25" s="306">
        <v>660</v>
      </c>
      <c r="R25" s="304">
        <v>24</v>
      </c>
      <c r="S25" s="306">
        <v>120</v>
      </c>
      <c r="T25" s="304">
        <v>24</v>
      </c>
      <c r="U25" s="306"/>
      <c r="V25" s="304">
        <v>24</v>
      </c>
      <c r="W25" s="306">
        <v>100</v>
      </c>
      <c r="X25" s="304">
        <v>24</v>
      </c>
      <c r="Y25" s="306">
        <v>3200</v>
      </c>
      <c r="Z25" s="304">
        <v>24</v>
      </c>
      <c r="AA25" s="306">
        <v>2400</v>
      </c>
      <c r="AB25" s="304">
        <v>24</v>
      </c>
      <c r="AC25" s="306"/>
      <c r="AD25" s="304">
        <v>24</v>
      </c>
    </row>
    <row r="26" spans="1:30" x14ac:dyDescent="0.2">
      <c r="A26" s="303">
        <v>99</v>
      </c>
      <c r="B26" s="304">
        <v>14</v>
      </c>
      <c r="C26" s="303">
        <v>104</v>
      </c>
      <c r="D26" s="304">
        <v>16</v>
      </c>
      <c r="E26" s="305">
        <v>1191</v>
      </c>
      <c r="F26" s="304">
        <v>13</v>
      </c>
      <c r="G26" s="305">
        <v>2120</v>
      </c>
      <c r="H26" s="304">
        <v>13</v>
      </c>
      <c r="I26" s="305">
        <v>2361</v>
      </c>
      <c r="J26" s="304">
        <v>13</v>
      </c>
      <c r="K26" s="305">
        <v>3541</v>
      </c>
      <c r="L26" s="304">
        <v>13</v>
      </c>
      <c r="M26" s="305">
        <v>4351</v>
      </c>
      <c r="N26" s="304">
        <v>13</v>
      </c>
      <c r="O26" s="306">
        <v>420</v>
      </c>
      <c r="P26" s="304">
        <v>25</v>
      </c>
      <c r="Q26" s="306">
        <v>680</v>
      </c>
      <c r="R26" s="304">
        <v>25</v>
      </c>
      <c r="S26" s="306">
        <v>125</v>
      </c>
      <c r="T26" s="304">
        <v>25</v>
      </c>
      <c r="U26" s="306"/>
      <c r="V26" s="304">
        <v>25</v>
      </c>
      <c r="W26" s="306">
        <v>110</v>
      </c>
      <c r="X26" s="304">
        <v>25</v>
      </c>
      <c r="Y26" s="306">
        <v>3600</v>
      </c>
      <c r="Z26" s="304">
        <v>25</v>
      </c>
      <c r="AA26" s="306">
        <v>2500</v>
      </c>
      <c r="AB26" s="304">
        <v>25</v>
      </c>
      <c r="AC26" s="306"/>
      <c r="AD26" s="304">
        <v>25</v>
      </c>
    </row>
    <row r="27" spans="1:30" x14ac:dyDescent="0.2">
      <c r="A27" s="303">
        <v>100</v>
      </c>
      <c r="B27" s="304">
        <v>13</v>
      </c>
      <c r="C27" s="303">
        <v>105</v>
      </c>
      <c r="D27" s="304">
        <v>16</v>
      </c>
      <c r="E27" s="305">
        <v>1210</v>
      </c>
      <c r="F27" s="304">
        <v>13</v>
      </c>
      <c r="G27" s="305">
        <v>2180</v>
      </c>
      <c r="H27" s="304">
        <v>13</v>
      </c>
      <c r="I27" s="305">
        <v>2420</v>
      </c>
      <c r="J27" s="304">
        <v>13</v>
      </c>
      <c r="K27" s="305">
        <v>3590</v>
      </c>
      <c r="L27" s="304">
        <v>13</v>
      </c>
      <c r="M27" s="305">
        <v>4420</v>
      </c>
      <c r="N27" s="304">
        <v>13</v>
      </c>
    </row>
    <row r="28" spans="1:30" x14ac:dyDescent="0.2">
      <c r="A28" s="303">
        <v>101</v>
      </c>
      <c r="B28" s="304">
        <v>13</v>
      </c>
      <c r="C28" s="303">
        <v>106</v>
      </c>
      <c r="D28" s="304">
        <v>15</v>
      </c>
      <c r="E28" s="305">
        <v>1211</v>
      </c>
      <c r="F28" s="304">
        <v>12</v>
      </c>
      <c r="G28" s="305">
        <v>2181</v>
      </c>
      <c r="H28" s="304">
        <v>12</v>
      </c>
      <c r="I28" s="305">
        <v>2421</v>
      </c>
      <c r="J28" s="304">
        <v>12</v>
      </c>
      <c r="K28" s="305">
        <v>3591</v>
      </c>
      <c r="L28" s="304">
        <v>12</v>
      </c>
      <c r="M28" s="305">
        <v>4421</v>
      </c>
      <c r="N28" s="304">
        <v>12</v>
      </c>
    </row>
    <row r="29" spans="1:30" x14ac:dyDescent="0.2">
      <c r="A29" s="303">
        <v>102</v>
      </c>
      <c r="B29" s="304">
        <v>13</v>
      </c>
      <c r="C29" s="303">
        <v>107</v>
      </c>
      <c r="D29" s="304">
        <v>14</v>
      </c>
      <c r="E29" s="305">
        <v>1250</v>
      </c>
      <c r="F29" s="304">
        <v>12</v>
      </c>
      <c r="G29" s="305">
        <v>2240</v>
      </c>
      <c r="H29" s="304">
        <v>12</v>
      </c>
      <c r="I29" s="305">
        <v>2480</v>
      </c>
      <c r="J29" s="304">
        <v>12</v>
      </c>
      <c r="K29" s="305">
        <v>4050</v>
      </c>
      <c r="L29" s="304">
        <v>12</v>
      </c>
      <c r="M29" s="305">
        <v>4480</v>
      </c>
      <c r="N29" s="304">
        <v>12</v>
      </c>
    </row>
    <row r="30" spans="1:30" x14ac:dyDescent="0.2">
      <c r="A30" s="303">
        <v>103</v>
      </c>
      <c r="B30" s="304">
        <v>13</v>
      </c>
      <c r="C30" s="303">
        <v>108</v>
      </c>
      <c r="D30" s="304">
        <v>14</v>
      </c>
      <c r="E30" s="305">
        <v>1351</v>
      </c>
      <c r="F30" s="304">
        <v>11</v>
      </c>
      <c r="G30" s="305">
        <v>2241</v>
      </c>
      <c r="H30" s="304">
        <v>11</v>
      </c>
      <c r="I30" s="305">
        <v>2481</v>
      </c>
      <c r="J30" s="304">
        <v>11</v>
      </c>
      <c r="K30" s="305">
        <v>4051</v>
      </c>
      <c r="L30" s="304">
        <v>11</v>
      </c>
      <c r="M30" s="305">
        <v>4481</v>
      </c>
      <c r="N30" s="304">
        <v>11</v>
      </c>
    </row>
    <row r="31" spans="1:30" x14ac:dyDescent="0.2">
      <c r="A31" s="303">
        <v>104</v>
      </c>
      <c r="B31" s="304">
        <v>12</v>
      </c>
      <c r="C31" s="303">
        <v>109</v>
      </c>
      <c r="D31" s="304">
        <v>14</v>
      </c>
      <c r="E31" s="305">
        <v>1300</v>
      </c>
      <c r="F31" s="304">
        <v>11</v>
      </c>
      <c r="G31" s="305">
        <v>2300</v>
      </c>
      <c r="H31" s="304">
        <v>11</v>
      </c>
      <c r="I31" s="305">
        <v>2540</v>
      </c>
      <c r="J31" s="304">
        <v>11</v>
      </c>
      <c r="K31" s="305">
        <v>4100</v>
      </c>
      <c r="L31" s="304">
        <v>11</v>
      </c>
      <c r="M31" s="305">
        <v>4560</v>
      </c>
      <c r="N31" s="304">
        <v>11</v>
      </c>
    </row>
    <row r="32" spans="1:30" x14ac:dyDescent="0.2">
      <c r="A32" s="303">
        <v>105</v>
      </c>
      <c r="B32" s="304">
        <v>12</v>
      </c>
      <c r="C32" s="303">
        <v>110</v>
      </c>
      <c r="D32" s="304">
        <v>14</v>
      </c>
      <c r="E32" s="305">
        <v>1301</v>
      </c>
      <c r="F32" s="304">
        <v>10</v>
      </c>
      <c r="G32" s="305">
        <v>2301</v>
      </c>
      <c r="H32" s="304">
        <v>10</v>
      </c>
      <c r="I32" s="305">
        <v>2541</v>
      </c>
      <c r="J32" s="304">
        <v>10</v>
      </c>
      <c r="K32" s="305">
        <v>4101</v>
      </c>
      <c r="L32" s="304">
        <v>10</v>
      </c>
      <c r="M32" s="305">
        <v>4561</v>
      </c>
      <c r="N32" s="304">
        <v>10</v>
      </c>
    </row>
    <row r="33" spans="1:14" x14ac:dyDescent="0.2">
      <c r="A33" s="303">
        <v>106</v>
      </c>
      <c r="B33" s="304">
        <v>12</v>
      </c>
      <c r="C33" s="303">
        <v>111</v>
      </c>
      <c r="D33" s="304">
        <v>13</v>
      </c>
      <c r="E33" s="305">
        <v>1350</v>
      </c>
      <c r="F33" s="304">
        <v>10</v>
      </c>
      <c r="G33" s="305">
        <v>2360</v>
      </c>
      <c r="H33" s="304">
        <v>10</v>
      </c>
      <c r="I33" s="305">
        <v>3000</v>
      </c>
      <c r="J33" s="304">
        <v>10</v>
      </c>
      <c r="K33" s="305">
        <v>4170</v>
      </c>
      <c r="L33" s="304">
        <v>10</v>
      </c>
      <c r="M33" s="305">
        <v>5040</v>
      </c>
      <c r="N33" s="304">
        <v>10</v>
      </c>
    </row>
    <row r="34" spans="1:14" x14ac:dyDescent="0.2">
      <c r="A34" s="303">
        <v>107</v>
      </c>
      <c r="B34" s="304">
        <v>12</v>
      </c>
      <c r="C34" s="303">
        <v>112</v>
      </c>
      <c r="D34" s="304">
        <v>13</v>
      </c>
      <c r="E34" s="305">
        <v>1351</v>
      </c>
      <c r="F34" s="304">
        <v>9</v>
      </c>
      <c r="G34" s="305">
        <v>2361</v>
      </c>
      <c r="H34" s="304">
        <v>9</v>
      </c>
      <c r="I34" s="305">
        <v>3001</v>
      </c>
      <c r="J34" s="304">
        <v>9</v>
      </c>
      <c r="K34" s="305">
        <v>4171</v>
      </c>
      <c r="L34" s="304">
        <v>9</v>
      </c>
      <c r="M34" s="305">
        <v>5041</v>
      </c>
      <c r="N34" s="304">
        <v>9</v>
      </c>
    </row>
    <row r="35" spans="1:14" x14ac:dyDescent="0.2">
      <c r="A35" s="303">
        <v>108</v>
      </c>
      <c r="B35" s="304">
        <v>11</v>
      </c>
      <c r="C35" s="303">
        <v>113</v>
      </c>
      <c r="D35" s="304">
        <v>13</v>
      </c>
      <c r="E35" s="305">
        <v>1400</v>
      </c>
      <c r="F35" s="304">
        <v>9</v>
      </c>
      <c r="G35" s="305">
        <v>2420</v>
      </c>
      <c r="H35" s="304">
        <v>9</v>
      </c>
      <c r="I35" s="305">
        <v>3060</v>
      </c>
      <c r="J35" s="304">
        <v>9</v>
      </c>
      <c r="K35" s="305">
        <v>4240</v>
      </c>
      <c r="L35" s="304">
        <v>9</v>
      </c>
      <c r="M35" s="305">
        <v>5120</v>
      </c>
      <c r="N35" s="304">
        <v>9</v>
      </c>
    </row>
    <row r="36" spans="1:14" x14ac:dyDescent="0.2">
      <c r="A36" s="303">
        <v>109</v>
      </c>
      <c r="B36" s="304">
        <v>11</v>
      </c>
      <c r="C36" s="303">
        <v>114</v>
      </c>
      <c r="D36" s="304">
        <v>13</v>
      </c>
      <c r="E36" s="305">
        <v>1401</v>
      </c>
      <c r="F36" s="304">
        <v>8</v>
      </c>
      <c r="G36" s="305">
        <v>2421</v>
      </c>
      <c r="H36" s="304">
        <v>8</v>
      </c>
      <c r="I36" s="305">
        <v>3061</v>
      </c>
      <c r="J36" s="304">
        <v>8</v>
      </c>
      <c r="K36" s="305">
        <v>4241</v>
      </c>
      <c r="L36" s="304">
        <v>8</v>
      </c>
      <c r="M36" s="305">
        <v>5121</v>
      </c>
      <c r="N36" s="304">
        <v>8</v>
      </c>
    </row>
    <row r="37" spans="1:14" x14ac:dyDescent="0.2">
      <c r="A37" s="303">
        <v>110</v>
      </c>
      <c r="B37" s="304">
        <v>11</v>
      </c>
      <c r="C37" s="303">
        <v>115</v>
      </c>
      <c r="D37" s="304">
        <v>12</v>
      </c>
      <c r="E37" s="305">
        <v>1450</v>
      </c>
      <c r="F37" s="304">
        <v>8</v>
      </c>
      <c r="G37" s="305">
        <v>2480</v>
      </c>
      <c r="H37" s="304">
        <v>8</v>
      </c>
      <c r="I37" s="305">
        <v>3130</v>
      </c>
      <c r="J37" s="304">
        <v>8</v>
      </c>
      <c r="K37" s="305">
        <v>4310</v>
      </c>
      <c r="L37" s="304">
        <v>8</v>
      </c>
      <c r="M37" s="305">
        <v>5200</v>
      </c>
      <c r="N37" s="304">
        <v>8</v>
      </c>
    </row>
    <row r="38" spans="1:14" x14ac:dyDescent="0.2">
      <c r="A38" s="303">
        <v>111</v>
      </c>
      <c r="B38" s="304">
        <v>11</v>
      </c>
      <c r="C38" s="303">
        <v>116</v>
      </c>
      <c r="D38" s="304">
        <v>12</v>
      </c>
      <c r="E38" s="305">
        <v>1451</v>
      </c>
      <c r="F38" s="304">
        <v>7</v>
      </c>
      <c r="G38" s="305">
        <v>2481</v>
      </c>
      <c r="H38" s="304">
        <v>7</v>
      </c>
      <c r="I38" s="305">
        <v>3131</v>
      </c>
      <c r="J38" s="304">
        <v>7</v>
      </c>
      <c r="K38" s="305">
        <v>4311</v>
      </c>
      <c r="L38" s="304">
        <v>7</v>
      </c>
      <c r="M38" s="305">
        <v>5201</v>
      </c>
      <c r="N38" s="304">
        <v>7</v>
      </c>
    </row>
    <row r="39" spans="1:14" x14ac:dyDescent="0.2">
      <c r="A39" s="303">
        <v>112</v>
      </c>
      <c r="B39" s="304">
        <v>10</v>
      </c>
      <c r="C39" s="303">
        <v>117</v>
      </c>
      <c r="D39" s="304">
        <v>12</v>
      </c>
      <c r="E39" s="305">
        <v>1500</v>
      </c>
      <c r="F39" s="304">
        <v>7</v>
      </c>
      <c r="G39" s="305">
        <v>2540</v>
      </c>
      <c r="H39" s="304">
        <v>7</v>
      </c>
      <c r="I39" s="305">
        <v>3200</v>
      </c>
      <c r="J39" s="304">
        <v>7</v>
      </c>
      <c r="K39" s="305">
        <v>4400</v>
      </c>
      <c r="L39" s="304">
        <v>7</v>
      </c>
      <c r="M39" s="305">
        <v>5300</v>
      </c>
      <c r="N39" s="304">
        <v>7</v>
      </c>
    </row>
    <row r="40" spans="1:14" x14ac:dyDescent="0.2">
      <c r="A40" s="303">
        <v>113</v>
      </c>
      <c r="B40" s="304">
        <v>10</v>
      </c>
      <c r="C40" s="303">
        <v>118</v>
      </c>
      <c r="D40" s="304">
        <v>12</v>
      </c>
      <c r="E40" s="305">
        <v>1501</v>
      </c>
      <c r="F40" s="304">
        <v>6</v>
      </c>
      <c r="G40" s="305">
        <v>2541</v>
      </c>
      <c r="H40" s="304">
        <v>6</v>
      </c>
      <c r="I40" s="305">
        <v>3201</v>
      </c>
      <c r="J40" s="304">
        <v>6</v>
      </c>
      <c r="K40" s="305">
        <v>4401</v>
      </c>
      <c r="L40" s="304">
        <v>6</v>
      </c>
      <c r="M40" s="305">
        <v>5301</v>
      </c>
      <c r="N40" s="304">
        <v>6</v>
      </c>
    </row>
    <row r="41" spans="1:14" x14ac:dyDescent="0.2">
      <c r="A41" s="303">
        <v>114</v>
      </c>
      <c r="B41" s="304">
        <v>10</v>
      </c>
      <c r="C41" s="303">
        <v>119</v>
      </c>
      <c r="D41" s="304">
        <v>11</v>
      </c>
      <c r="E41" s="305">
        <v>1550</v>
      </c>
      <c r="F41" s="304">
        <v>6</v>
      </c>
      <c r="G41" s="305">
        <v>3000</v>
      </c>
      <c r="H41" s="304">
        <v>6</v>
      </c>
      <c r="I41" s="305">
        <v>3280</v>
      </c>
      <c r="J41" s="304">
        <v>6</v>
      </c>
      <c r="K41" s="305">
        <v>4480</v>
      </c>
      <c r="L41" s="304">
        <v>6</v>
      </c>
      <c r="M41" s="305">
        <v>5410</v>
      </c>
      <c r="N41" s="304">
        <v>6</v>
      </c>
    </row>
    <row r="42" spans="1:14" x14ac:dyDescent="0.2">
      <c r="A42" s="303">
        <v>115</v>
      </c>
      <c r="B42" s="304">
        <v>10</v>
      </c>
      <c r="C42" s="303">
        <v>120</v>
      </c>
      <c r="D42" s="304">
        <v>11</v>
      </c>
      <c r="E42" s="305">
        <v>1551</v>
      </c>
      <c r="F42" s="304">
        <v>5</v>
      </c>
      <c r="G42" s="305">
        <v>3001</v>
      </c>
      <c r="H42" s="304">
        <v>5</v>
      </c>
      <c r="I42" s="305">
        <v>3281</v>
      </c>
      <c r="J42" s="304">
        <v>5</v>
      </c>
      <c r="K42" s="305">
        <v>4481</v>
      </c>
      <c r="L42" s="304">
        <v>5</v>
      </c>
      <c r="M42" s="305">
        <v>5411</v>
      </c>
      <c r="N42" s="304">
        <v>5</v>
      </c>
    </row>
    <row r="43" spans="1:14" x14ac:dyDescent="0.2">
      <c r="A43" s="303">
        <v>116</v>
      </c>
      <c r="B43" s="304">
        <v>9</v>
      </c>
      <c r="C43" s="303">
        <v>121</v>
      </c>
      <c r="D43" s="304">
        <v>11</v>
      </c>
      <c r="E43" s="305">
        <v>2000</v>
      </c>
      <c r="F43" s="304">
        <v>5</v>
      </c>
      <c r="G43" s="305">
        <v>3060</v>
      </c>
      <c r="H43" s="304">
        <v>5</v>
      </c>
      <c r="I43" s="305">
        <v>3370</v>
      </c>
      <c r="J43" s="304">
        <v>5</v>
      </c>
      <c r="K43" s="305">
        <v>4580</v>
      </c>
      <c r="L43" s="304">
        <v>5</v>
      </c>
      <c r="M43" s="305">
        <v>5520</v>
      </c>
      <c r="N43" s="304">
        <v>5</v>
      </c>
    </row>
    <row r="44" spans="1:14" x14ac:dyDescent="0.2">
      <c r="A44" s="303">
        <v>117</v>
      </c>
      <c r="B44" s="304">
        <v>9</v>
      </c>
      <c r="C44" s="303">
        <v>122</v>
      </c>
      <c r="D44" s="304">
        <v>11</v>
      </c>
      <c r="E44" s="305">
        <v>2001</v>
      </c>
      <c r="F44" s="304">
        <v>4</v>
      </c>
      <c r="G44" s="305">
        <v>3061</v>
      </c>
      <c r="H44" s="304">
        <v>4</v>
      </c>
      <c r="I44" s="305">
        <v>3371</v>
      </c>
      <c r="J44" s="304">
        <v>4</v>
      </c>
      <c r="K44" s="305">
        <v>4581</v>
      </c>
      <c r="L44" s="304">
        <v>4</v>
      </c>
      <c r="M44" s="305">
        <v>5521</v>
      </c>
      <c r="N44" s="304">
        <v>4</v>
      </c>
    </row>
    <row r="45" spans="1:14" x14ac:dyDescent="0.2">
      <c r="A45" s="303">
        <v>118</v>
      </c>
      <c r="B45" s="304">
        <v>9</v>
      </c>
      <c r="C45" s="303">
        <v>123</v>
      </c>
      <c r="D45" s="304">
        <v>10</v>
      </c>
      <c r="E45" s="305">
        <v>2060</v>
      </c>
      <c r="F45" s="304">
        <v>4</v>
      </c>
      <c r="G45" s="305">
        <v>3120</v>
      </c>
      <c r="H45" s="304">
        <v>4</v>
      </c>
      <c r="I45" s="305">
        <v>3470</v>
      </c>
      <c r="J45" s="304">
        <v>4</v>
      </c>
      <c r="K45" s="305">
        <v>5080</v>
      </c>
      <c r="L45" s="304">
        <v>4</v>
      </c>
      <c r="M45" s="305">
        <v>6040</v>
      </c>
      <c r="N45" s="304">
        <v>4</v>
      </c>
    </row>
    <row r="46" spans="1:14" x14ac:dyDescent="0.2">
      <c r="A46" s="303">
        <v>119</v>
      </c>
      <c r="B46" s="304">
        <v>9</v>
      </c>
      <c r="C46" s="303">
        <v>124</v>
      </c>
      <c r="D46" s="304">
        <v>10</v>
      </c>
      <c r="E46" s="305">
        <v>2061</v>
      </c>
      <c r="F46" s="304">
        <v>3</v>
      </c>
      <c r="G46" s="305">
        <v>3121</v>
      </c>
      <c r="H46" s="304">
        <v>3</v>
      </c>
      <c r="I46" s="305">
        <v>3471</v>
      </c>
      <c r="J46" s="304">
        <v>3</v>
      </c>
      <c r="K46" s="305">
        <v>5081</v>
      </c>
      <c r="L46" s="304">
        <v>3</v>
      </c>
      <c r="M46" s="305">
        <v>6041</v>
      </c>
      <c r="N46" s="304">
        <v>3</v>
      </c>
    </row>
    <row r="47" spans="1:14" x14ac:dyDescent="0.2">
      <c r="A47" s="303">
        <v>120</v>
      </c>
      <c r="B47" s="304">
        <v>9</v>
      </c>
      <c r="C47" s="303">
        <v>125</v>
      </c>
      <c r="D47" s="304">
        <v>10</v>
      </c>
      <c r="E47" s="305">
        <v>2130</v>
      </c>
      <c r="F47" s="304">
        <v>3</v>
      </c>
      <c r="G47" s="305">
        <v>3200</v>
      </c>
      <c r="H47" s="304">
        <v>3</v>
      </c>
      <c r="I47" s="305">
        <v>4000</v>
      </c>
      <c r="J47" s="304">
        <v>3</v>
      </c>
      <c r="K47" s="305">
        <v>5200</v>
      </c>
      <c r="L47" s="304">
        <v>3</v>
      </c>
      <c r="M47" s="305">
        <v>6180</v>
      </c>
      <c r="N47" s="304">
        <v>3</v>
      </c>
    </row>
    <row r="48" spans="1:14" x14ac:dyDescent="0.2">
      <c r="A48" s="303">
        <v>121</v>
      </c>
      <c r="B48" s="304">
        <v>8</v>
      </c>
      <c r="C48" s="303">
        <v>126</v>
      </c>
      <c r="D48" s="304">
        <v>10</v>
      </c>
      <c r="E48" s="305">
        <v>2131</v>
      </c>
      <c r="F48" s="304">
        <v>2</v>
      </c>
      <c r="G48" s="305">
        <v>3201</v>
      </c>
      <c r="H48" s="304">
        <v>2</v>
      </c>
      <c r="I48" s="305">
        <v>4001</v>
      </c>
      <c r="J48" s="304">
        <v>2</v>
      </c>
      <c r="K48" s="305">
        <v>5201</v>
      </c>
      <c r="L48" s="304">
        <v>2</v>
      </c>
      <c r="M48" s="305">
        <v>6181</v>
      </c>
      <c r="N48" s="304">
        <v>2</v>
      </c>
    </row>
    <row r="49" spans="1:14" x14ac:dyDescent="0.2">
      <c r="A49" s="303">
        <v>122</v>
      </c>
      <c r="B49" s="304">
        <v>8</v>
      </c>
      <c r="C49" s="303">
        <v>127</v>
      </c>
      <c r="D49" s="304">
        <v>10</v>
      </c>
      <c r="E49" s="305">
        <v>2200</v>
      </c>
      <c r="F49" s="304">
        <v>2</v>
      </c>
      <c r="G49" s="305">
        <v>3300</v>
      </c>
      <c r="H49" s="304">
        <v>2</v>
      </c>
      <c r="I49" s="305">
        <v>4150</v>
      </c>
      <c r="J49" s="304">
        <v>2</v>
      </c>
      <c r="K49" s="305">
        <v>5320</v>
      </c>
      <c r="L49" s="304">
        <v>2</v>
      </c>
      <c r="M49" s="305">
        <v>6350</v>
      </c>
      <c r="N49" s="304">
        <v>2</v>
      </c>
    </row>
    <row r="50" spans="1:14" x14ac:dyDescent="0.2">
      <c r="A50" s="303">
        <v>123</v>
      </c>
      <c r="B50" s="304">
        <v>8</v>
      </c>
      <c r="C50" s="303">
        <v>128</v>
      </c>
      <c r="D50" s="304">
        <v>9</v>
      </c>
      <c r="E50" s="305">
        <v>2201</v>
      </c>
      <c r="F50" s="304">
        <v>1</v>
      </c>
      <c r="G50" s="305">
        <v>3301</v>
      </c>
      <c r="H50" s="304">
        <v>1</v>
      </c>
      <c r="I50" s="305">
        <v>4151</v>
      </c>
      <c r="J50" s="304">
        <v>1</v>
      </c>
      <c r="K50" s="305">
        <v>5321</v>
      </c>
      <c r="L50" s="304">
        <v>1</v>
      </c>
      <c r="M50" s="305">
        <v>6351</v>
      </c>
      <c r="N50" s="304">
        <v>1</v>
      </c>
    </row>
    <row r="51" spans="1:14" x14ac:dyDescent="0.2">
      <c r="A51" s="303">
        <v>124</v>
      </c>
      <c r="B51" s="304">
        <v>8</v>
      </c>
      <c r="C51" s="303">
        <v>129</v>
      </c>
      <c r="D51" s="304">
        <v>9</v>
      </c>
      <c r="E51" s="305">
        <v>5000</v>
      </c>
      <c r="F51" s="304">
        <v>1</v>
      </c>
      <c r="G51" s="305">
        <v>7000</v>
      </c>
      <c r="H51" s="304">
        <v>1</v>
      </c>
      <c r="I51" s="305">
        <v>9000</v>
      </c>
      <c r="J51" s="304">
        <v>1</v>
      </c>
      <c r="K51" s="305">
        <v>12000</v>
      </c>
      <c r="L51" s="304">
        <v>1</v>
      </c>
      <c r="M51" s="305">
        <v>13000</v>
      </c>
      <c r="N51" s="304">
        <v>1</v>
      </c>
    </row>
    <row r="52" spans="1:14" x14ac:dyDescent="0.2">
      <c r="A52" s="303">
        <v>125</v>
      </c>
      <c r="B52" s="304">
        <v>8</v>
      </c>
      <c r="C52" s="303">
        <v>130</v>
      </c>
      <c r="D52" s="304">
        <v>9</v>
      </c>
      <c r="E52" s="305"/>
      <c r="F52" s="304"/>
      <c r="G52" s="305"/>
      <c r="H52" s="304"/>
      <c r="I52" s="305"/>
      <c r="J52" s="304"/>
      <c r="K52" s="305"/>
      <c r="L52" s="304"/>
      <c r="M52" s="305"/>
      <c r="N52" s="304"/>
    </row>
    <row r="53" spans="1:14" x14ac:dyDescent="0.2">
      <c r="A53" s="303">
        <v>126</v>
      </c>
      <c r="B53" s="304">
        <v>7</v>
      </c>
      <c r="C53" s="303">
        <v>131</v>
      </c>
      <c r="D53" s="304">
        <v>9</v>
      </c>
      <c r="E53" s="305"/>
      <c r="F53" s="304"/>
      <c r="G53" s="305"/>
      <c r="H53" s="304"/>
      <c r="I53" s="305"/>
      <c r="J53" s="304"/>
      <c r="K53" s="305"/>
      <c r="L53" s="304"/>
      <c r="M53" s="305"/>
      <c r="N53" s="304"/>
    </row>
    <row r="54" spans="1:14" x14ac:dyDescent="0.2">
      <c r="A54" s="303">
        <v>127</v>
      </c>
      <c r="B54" s="304">
        <v>7</v>
      </c>
      <c r="C54" s="303">
        <v>132</v>
      </c>
      <c r="D54" s="304">
        <v>9</v>
      </c>
      <c r="E54" s="305"/>
      <c r="F54" s="304"/>
      <c r="G54" s="305"/>
      <c r="H54" s="304"/>
      <c r="I54" s="305"/>
      <c r="J54" s="304"/>
      <c r="K54" s="305"/>
      <c r="L54" s="304"/>
      <c r="M54" s="305"/>
      <c r="N54" s="304"/>
    </row>
    <row r="55" spans="1:14" x14ac:dyDescent="0.2">
      <c r="A55" s="303">
        <v>128</v>
      </c>
      <c r="B55" s="304">
        <v>7</v>
      </c>
      <c r="C55" s="303">
        <v>133</v>
      </c>
      <c r="D55" s="304">
        <v>8</v>
      </c>
      <c r="E55" s="305"/>
      <c r="F55" s="304"/>
      <c r="G55" s="305"/>
      <c r="H55" s="304"/>
      <c r="I55" s="305"/>
      <c r="J55" s="304"/>
      <c r="K55" s="305"/>
      <c r="L55" s="304"/>
      <c r="M55" s="305"/>
      <c r="N55" s="304"/>
    </row>
    <row r="56" spans="1:14" x14ac:dyDescent="0.2">
      <c r="A56" s="303">
        <v>129</v>
      </c>
      <c r="B56" s="304">
        <v>7</v>
      </c>
      <c r="C56" s="303">
        <v>134</v>
      </c>
      <c r="D56" s="304">
        <v>8</v>
      </c>
      <c r="E56" s="305"/>
      <c r="F56" s="304"/>
      <c r="G56" s="305"/>
      <c r="H56" s="304"/>
      <c r="I56" s="305"/>
      <c r="J56" s="304"/>
      <c r="K56" s="305"/>
      <c r="L56" s="304"/>
      <c r="M56" s="305"/>
      <c r="N56" s="304"/>
    </row>
    <row r="57" spans="1:14" x14ac:dyDescent="0.2">
      <c r="A57" s="303">
        <v>130</v>
      </c>
      <c r="B57" s="304">
        <v>7</v>
      </c>
      <c r="C57" s="303">
        <v>135</v>
      </c>
      <c r="D57" s="304">
        <v>8</v>
      </c>
      <c r="E57" s="305"/>
      <c r="F57" s="304"/>
      <c r="G57" s="305"/>
      <c r="H57" s="304"/>
      <c r="I57" s="305"/>
      <c r="J57" s="304"/>
      <c r="K57" s="305"/>
      <c r="L57" s="304"/>
      <c r="M57" s="305"/>
      <c r="N57" s="304"/>
    </row>
    <row r="58" spans="1:14" x14ac:dyDescent="0.2">
      <c r="A58" s="303">
        <v>131</v>
      </c>
      <c r="B58" s="304">
        <v>6</v>
      </c>
      <c r="C58" s="303">
        <v>136</v>
      </c>
      <c r="D58" s="304">
        <v>8</v>
      </c>
      <c r="E58" s="305"/>
      <c r="F58" s="304"/>
      <c r="G58" s="305"/>
      <c r="H58" s="304"/>
      <c r="I58" s="305"/>
      <c r="J58" s="304"/>
      <c r="K58" s="305"/>
      <c r="L58" s="304"/>
      <c r="M58" s="305"/>
      <c r="N58" s="304"/>
    </row>
    <row r="59" spans="1:14" x14ac:dyDescent="0.2">
      <c r="A59" s="303">
        <v>132</v>
      </c>
      <c r="B59" s="304">
        <v>6</v>
      </c>
      <c r="C59" s="303">
        <v>137</v>
      </c>
      <c r="D59" s="304">
        <v>8</v>
      </c>
      <c r="E59" s="305"/>
      <c r="F59" s="304"/>
      <c r="G59" s="305"/>
      <c r="H59" s="304"/>
      <c r="I59" s="305"/>
      <c r="J59" s="304"/>
      <c r="K59" s="305"/>
      <c r="L59" s="304"/>
      <c r="M59" s="305"/>
      <c r="N59" s="304"/>
    </row>
    <row r="60" spans="1:14" x14ac:dyDescent="0.2">
      <c r="A60" s="303">
        <v>133</v>
      </c>
      <c r="B60" s="304">
        <v>6</v>
      </c>
      <c r="C60" s="303">
        <v>138</v>
      </c>
      <c r="D60" s="304">
        <v>7</v>
      </c>
      <c r="E60" s="305"/>
      <c r="F60" s="304"/>
      <c r="G60" s="305"/>
      <c r="H60" s="304"/>
      <c r="I60" s="305"/>
      <c r="J60" s="304"/>
      <c r="K60" s="305"/>
      <c r="L60" s="304"/>
      <c r="M60" s="305"/>
      <c r="N60" s="304"/>
    </row>
    <row r="61" spans="1:14" x14ac:dyDescent="0.2">
      <c r="A61" s="303">
        <v>134</v>
      </c>
      <c r="B61" s="304">
        <v>6</v>
      </c>
      <c r="C61" s="303">
        <v>139</v>
      </c>
      <c r="D61" s="304">
        <v>7</v>
      </c>
      <c r="E61" s="305"/>
      <c r="F61" s="304"/>
      <c r="G61" s="305"/>
      <c r="H61" s="304"/>
      <c r="I61" s="305"/>
      <c r="J61" s="304"/>
      <c r="K61" s="305"/>
      <c r="L61" s="304"/>
      <c r="M61" s="305"/>
      <c r="N61" s="304"/>
    </row>
    <row r="62" spans="1:14" x14ac:dyDescent="0.2">
      <c r="A62" s="303">
        <v>135</v>
      </c>
      <c r="B62" s="304">
        <v>6</v>
      </c>
      <c r="C62" s="303">
        <v>140</v>
      </c>
      <c r="D62" s="304">
        <v>7</v>
      </c>
      <c r="E62" s="305"/>
      <c r="F62" s="304"/>
      <c r="G62" s="305"/>
      <c r="H62" s="304"/>
      <c r="I62" s="305"/>
      <c r="J62" s="304"/>
      <c r="K62" s="305"/>
      <c r="L62" s="304"/>
      <c r="M62" s="305"/>
      <c r="N62" s="304"/>
    </row>
    <row r="63" spans="1:14" x14ac:dyDescent="0.2">
      <c r="A63" s="303">
        <v>136</v>
      </c>
      <c r="B63" s="304">
        <v>5</v>
      </c>
      <c r="C63" s="303">
        <v>141</v>
      </c>
      <c r="D63" s="304">
        <v>7</v>
      </c>
      <c r="E63" s="305"/>
      <c r="F63" s="304"/>
      <c r="G63" s="305"/>
      <c r="H63" s="304"/>
      <c r="I63" s="305"/>
      <c r="J63" s="304"/>
      <c r="K63" s="305"/>
      <c r="L63" s="304"/>
      <c r="M63" s="305"/>
      <c r="N63" s="304"/>
    </row>
    <row r="64" spans="1:14" x14ac:dyDescent="0.2">
      <c r="A64" s="303">
        <v>137</v>
      </c>
      <c r="B64" s="304">
        <v>5</v>
      </c>
      <c r="C64" s="303">
        <v>142</v>
      </c>
      <c r="D64" s="304">
        <v>7</v>
      </c>
      <c r="E64" s="305"/>
      <c r="F64" s="304"/>
      <c r="G64" s="305"/>
      <c r="H64" s="304"/>
      <c r="I64" s="305"/>
      <c r="J64" s="304"/>
      <c r="K64" s="305"/>
      <c r="L64" s="304"/>
      <c r="M64" s="305"/>
      <c r="N64" s="304"/>
    </row>
    <row r="65" spans="1:14" x14ac:dyDescent="0.2">
      <c r="A65" s="303">
        <v>138</v>
      </c>
      <c r="B65" s="304">
        <v>5</v>
      </c>
      <c r="C65" s="303">
        <v>143</v>
      </c>
      <c r="D65" s="304">
        <v>6</v>
      </c>
      <c r="E65" s="305"/>
      <c r="F65" s="304"/>
      <c r="G65" s="305"/>
      <c r="H65" s="304"/>
      <c r="I65" s="305"/>
      <c r="J65" s="304"/>
      <c r="K65" s="305"/>
      <c r="L65" s="304"/>
      <c r="M65" s="305"/>
      <c r="N65" s="304"/>
    </row>
    <row r="66" spans="1:14" x14ac:dyDescent="0.2">
      <c r="A66" s="303">
        <v>139</v>
      </c>
      <c r="B66" s="304">
        <v>5</v>
      </c>
      <c r="C66" s="303">
        <v>144</v>
      </c>
      <c r="D66" s="304">
        <v>6</v>
      </c>
      <c r="E66" s="305"/>
      <c r="F66" s="304"/>
      <c r="G66" s="305"/>
      <c r="H66" s="304"/>
      <c r="I66" s="305"/>
      <c r="J66" s="304"/>
      <c r="K66" s="305"/>
      <c r="L66" s="304"/>
      <c r="M66" s="305"/>
      <c r="N66" s="304"/>
    </row>
    <row r="67" spans="1:14" x14ac:dyDescent="0.2">
      <c r="A67" s="303">
        <v>140</v>
      </c>
      <c r="B67" s="304">
        <v>5</v>
      </c>
      <c r="C67" s="303">
        <v>145</v>
      </c>
      <c r="D67" s="304">
        <v>6</v>
      </c>
      <c r="E67" s="305"/>
      <c r="F67" s="304"/>
      <c r="G67" s="305"/>
      <c r="H67" s="304"/>
      <c r="I67" s="305"/>
      <c r="J67" s="304"/>
      <c r="K67" s="305"/>
      <c r="L67" s="304"/>
      <c r="M67" s="305"/>
      <c r="N67" s="304"/>
    </row>
    <row r="68" spans="1:14" x14ac:dyDescent="0.2">
      <c r="A68" s="303">
        <v>141</v>
      </c>
      <c r="B68" s="304">
        <v>5</v>
      </c>
      <c r="C68" s="303">
        <v>146</v>
      </c>
      <c r="D68" s="304">
        <v>6</v>
      </c>
      <c r="E68" s="305"/>
      <c r="F68" s="304"/>
      <c r="G68" s="305"/>
      <c r="H68" s="304"/>
      <c r="I68" s="305"/>
      <c r="J68" s="304"/>
      <c r="K68" s="305"/>
      <c r="L68" s="304"/>
      <c r="M68" s="305"/>
      <c r="N68" s="304"/>
    </row>
    <row r="69" spans="1:14" x14ac:dyDescent="0.2">
      <c r="A69" s="303">
        <v>142</v>
      </c>
      <c r="B69" s="304">
        <v>4</v>
      </c>
      <c r="C69" s="303">
        <v>147</v>
      </c>
      <c r="D69" s="304">
        <v>6</v>
      </c>
      <c r="E69" s="305"/>
      <c r="F69" s="304"/>
      <c r="G69" s="305"/>
      <c r="H69" s="304"/>
      <c r="I69" s="305"/>
      <c r="J69" s="304"/>
      <c r="K69" s="305"/>
      <c r="L69" s="304"/>
      <c r="M69" s="305"/>
      <c r="N69" s="304"/>
    </row>
    <row r="70" spans="1:14" x14ac:dyDescent="0.2">
      <c r="A70" s="303">
        <v>143</v>
      </c>
      <c r="B70" s="304">
        <v>4</v>
      </c>
      <c r="C70" s="303">
        <v>148</v>
      </c>
      <c r="D70" s="304">
        <v>5</v>
      </c>
      <c r="E70" s="305"/>
      <c r="F70" s="304"/>
      <c r="G70" s="305"/>
      <c r="H70" s="304"/>
      <c r="I70" s="305"/>
      <c r="J70" s="304"/>
      <c r="K70" s="305"/>
      <c r="L70" s="304"/>
      <c r="M70" s="305"/>
      <c r="N70" s="304"/>
    </row>
    <row r="71" spans="1:14" x14ac:dyDescent="0.2">
      <c r="A71" s="303">
        <v>144</v>
      </c>
      <c r="B71" s="304">
        <v>4</v>
      </c>
      <c r="C71" s="303">
        <v>149</v>
      </c>
      <c r="D71" s="304">
        <v>5</v>
      </c>
      <c r="E71" s="305"/>
      <c r="F71" s="304"/>
      <c r="G71" s="305"/>
      <c r="H71" s="304"/>
      <c r="I71" s="305"/>
      <c r="J71" s="304"/>
      <c r="K71" s="305"/>
      <c r="L71" s="304"/>
      <c r="M71" s="305"/>
      <c r="N71" s="304"/>
    </row>
    <row r="72" spans="1:14" x14ac:dyDescent="0.2">
      <c r="A72" s="303">
        <v>145</v>
      </c>
      <c r="B72" s="304">
        <v>4</v>
      </c>
      <c r="C72" s="303">
        <v>150</v>
      </c>
      <c r="D72" s="304">
        <v>5</v>
      </c>
      <c r="E72" s="305"/>
      <c r="F72" s="304"/>
      <c r="G72" s="305"/>
      <c r="H72" s="304"/>
      <c r="I72" s="305"/>
      <c r="J72" s="304"/>
      <c r="K72" s="305"/>
      <c r="L72" s="304"/>
      <c r="M72" s="305"/>
      <c r="N72" s="304"/>
    </row>
    <row r="73" spans="1:14" x14ac:dyDescent="0.2">
      <c r="A73" s="303">
        <v>146</v>
      </c>
      <c r="B73" s="304">
        <v>4</v>
      </c>
      <c r="C73" s="303">
        <v>151</v>
      </c>
      <c r="D73" s="304">
        <v>5</v>
      </c>
      <c r="E73" s="305"/>
      <c r="F73" s="304"/>
      <c r="G73" s="305"/>
      <c r="H73" s="304"/>
      <c r="I73" s="305"/>
      <c r="J73" s="304"/>
      <c r="K73" s="305"/>
      <c r="L73" s="304"/>
      <c r="M73" s="305"/>
      <c r="N73" s="304"/>
    </row>
    <row r="74" spans="1:14" x14ac:dyDescent="0.2">
      <c r="A74" s="303">
        <v>147</v>
      </c>
      <c r="B74" s="304">
        <v>4</v>
      </c>
      <c r="C74" s="303">
        <v>152</v>
      </c>
      <c r="D74" s="304">
        <v>5</v>
      </c>
      <c r="E74" s="305"/>
      <c r="F74" s="304"/>
      <c r="G74" s="305"/>
      <c r="H74" s="304"/>
      <c r="I74" s="305"/>
      <c r="J74" s="304"/>
      <c r="K74" s="305"/>
      <c r="L74" s="304"/>
      <c r="M74" s="305"/>
      <c r="N74" s="304"/>
    </row>
    <row r="75" spans="1:14" x14ac:dyDescent="0.2">
      <c r="A75" s="303">
        <v>148</v>
      </c>
      <c r="B75" s="304">
        <v>3</v>
      </c>
      <c r="C75" s="303">
        <v>153</v>
      </c>
      <c r="D75" s="304">
        <v>4</v>
      </c>
      <c r="E75" s="305"/>
      <c r="F75" s="304"/>
      <c r="G75" s="305"/>
      <c r="H75" s="304"/>
      <c r="I75" s="305"/>
      <c r="J75" s="304"/>
      <c r="K75" s="305"/>
      <c r="L75" s="304"/>
      <c r="M75" s="305"/>
      <c r="N75" s="304"/>
    </row>
    <row r="76" spans="1:14" x14ac:dyDescent="0.2">
      <c r="A76" s="303">
        <v>149</v>
      </c>
      <c r="B76" s="304">
        <v>3</v>
      </c>
      <c r="C76" s="303">
        <v>154</v>
      </c>
      <c r="D76" s="304">
        <v>4</v>
      </c>
      <c r="E76" s="305"/>
      <c r="F76" s="304"/>
      <c r="G76" s="305"/>
      <c r="H76" s="304"/>
      <c r="I76" s="305"/>
      <c r="J76" s="304"/>
      <c r="K76" s="305"/>
      <c r="L76" s="304"/>
      <c r="M76" s="305"/>
      <c r="N76" s="304"/>
    </row>
    <row r="77" spans="1:14" x14ac:dyDescent="0.2">
      <c r="A77" s="303">
        <v>150</v>
      </c>
      <c r="B77" s="304">
        <v>3</v>
      </c>
      <c r="C77" s="303">
        <v>155</v>
      </c>
      <c r="D77" s="304">
        <v>4</v>
      </c>
      <c r="E77" s="305"/>
      <c r="F77" s="304"/>
      <c r="G77" s="305"/>
      <c r="H77" s="304"/>
      <c r="I77" s="305"/>
      <c r="J77" s="304"/>
      <c r="K77" s="305"/>
      <c r="L77" s="304"/>
      <c r="M77" s="305"/>
      <c r="N77" s="304"/>
    </row>
    <row r="78" spans="1:14" x14ac:dyDescent="0.2">
      <c r="A78" s="303">
        <v>151</v>
      </c>
      <c r="B78" s="304">
        <v>3</v>
      </c>
      <c r="C78" s="303">
        <v>156</v>
      </c>
      <c r="D78" s="304">
        <v>4</v>
      </c>
      <c r="E78" s="305"/>
      <c r="F78" s="304"/>
      <c r="G78" s="305"/>
      <c r="H78" s="304"/>
      <c r="I78" s="305"/>
      <c r="J78" s="304"/>
      <c r="K78" s="305"/>
      <c r="L78" s="304"/>
      <c r="M78" s="305"/>
      <c r="N78" s="304"/>
    </row>
    <row r="79" spans="1:14" x14ac:dyDescent="0.2">
      <c r="A79" s="303">
        <v>152</v>
      </c>
      <c r="B79" s="304">
        <v>3</v>
      </c>
      <c r="C79" s="303">
        <v>157</v>
      </c>
      <c r="D79" s="304">
        <v>4</v>
      </c>
      <c r="E79" s="305"/>
      <c r="F79" s="304"/>
      <c r="G79" s="305"/>
      <c r="H79" s="304"/>
      <c r="I79" s="305"/>
      <c r="J79" s="304"/>
      <c r="K79" s="305"/>
      <c r="L79" s="304"/>
      <c r="M79" s="305"/>
      <c r="N79" s="304"/>
    </row>
    <row r="80" spans="1:14" x14ac:dyDescent="0.2">
      <c r="A80" s="303">
        <v>153</v>
      </c>
      <c r="B80" s="304">
        <v>3</v>
      </c>
      <c r="C80" s="303">
        <v>158</v>
      </c>
      <c r="D80" s="304">
        <v>4</v>
      </c>
      <c r="E80" s="305"/>
      <c r="F80" s="304"/>
      <c r="G80" s="305"/>
      <c r="H80" s="304"/>
      <c r="I80" s="305"/>
      <c r="J80" s="304"/>
      <c r="K80" s="305"/>
      <c r="L80" s="304"/>
      <c r="M80" s="305"/>
      <c r="N80" s="304"/>
    </row>
    <row r="81" spans="1:14" x14ac:dyDescent="0.2">
      <c r="A81" s="303">
        <v>154</v>
      </c>
      <c r="B81" s="304">
        <v>2</v>
      </c>
      <c r="C81" s="303">
        <v>159</v>
      </c>
      <c r="D81" s="304">
        <v>4</v>
      </c>
      <c r="E81" s="305"/>
      <c r="F81" s="304"/>
      <c r="G81" s="305"/>
      <c r="H81" s="304"/>
      <c r="I81" s="305"/>
      <c r="J81" s="304"/>
      <c r="K81" s="305"/>
      <c r="L81" s="304"/>
      <c r="M81" s="305"/>
      <c r="N81" s="304"/>
    </row>
    <row r="82" spans="1:14" x14ac:dyDescent="0.2">
      <c r="A82" s="303">
        <v>155</v>
      </c>
      <c r="B82" s="304">
        <v>2</v>
      </c>
      <c r="C82" s="303">
        <v>160</v>
      </c>
      <c r="D82" s="304">
        <v>3</v>
      </c>
      <c r="E82" s="305"/>
      <c r="F82" s="304"/>
      <c r="G82" s="305"/>
      <c r="H82" s="304"/>
      <c r="I82" s="305"/>
      <c r="J82" s="304"/>
      <c r="K82" s="305"/>
      <c r="L82" s="304"/>
      <c r="M82" s="305"/>
      <c r="N82" s="304"/>
    </row>
    <row r="83" spans="1:14" x14ac:dyDescent="0.2">
      <c r="A83" s="303">
        <v>156</v>
      </c>
      <c r="B83" s="304">
        <v>2</v>
      </c>
      <c r="C83" s="303">
        <v>161</v>
      </c>
      <c r="D83" s="304">
        <v>3</v>
      </c>
      <c r="E83" s="305"/>
      <c r="F83" s="304"/>
      <c r="G83" s="305"/>
      <c r="H83" s="304"/>
      <c r="I83" s="305"/>
      <c r="J83" s="304"/>
      <c r="K83" s="305"/>
      <c r="L83" s="304"/>
      <c r="M83" s="305"/>
      <c r="N83" s="304"/>
    </row>
    <row r="84" spans="1:14" x14ac:dyDescent="0.2">
      <c r="A84" s="303">
        <v>157</v>
      </c>
      <c r="B84" s="304">
        <v>2</v>
      </c>
      <c r="C84" s="303">
        <v>162</v>
      </c>
      <c r="D84" s="304">
        <v>3</v>
      </c>
      <c r="E84" s="305"/>
      <c r="F84" s="304"/>
      <c r="G84" s="305"/>
      <c r="H84" s="304"/>
      <c r="I84" s="305"/>
      <c r="J84" s="304"/>
      <c r="K84" s="305"/>
      <c r="L84" s="304"/>
      <c r="M84" s="305"/>
      <c r="N84" s="304"/>
    </row>
    <row r="85" spans="1:14" x14ac:dyDescent="0.2">
      <c r="A85" s="303">
        <v>158</v>
      </c>
      <c r="B85" s="304">
        <v>2</v>
      </c>
      <c r="C85" s="303">
        <v>163</v>
      </c>
      <c r="D85" s="304">
        <v>3</v>
      </c>
      <c r="E85" s="305"/>
      <c r="F85" s="304"/>
      <c r="G85" s="305"/>
      <c r="H85" s="304"/>
      <c r="I85" s="305"/>
      <c r="J85" s="304"/>
      <c r="K85" s="305"/>
      <c r="L85" s="304"/>
      <c r="M85" s="305"/>
      <c r="N85" s="304"/>
    </row>
    <row r="86" spans="1:14" x14ac:dyDescent="0.2">
      <c r="A86" s="303">
        <v>159</v>
      </c>
      <c r="B86" s="304">
        <v>2</v>
      </c>
      <c r="C86" s="303">
        <v>164</v>
      </c>
      <c r="D86" s="304">
        <v>3</v>
      </c>
      <c r="E86" s="305"/>
      <c r="F86" s="304"/>
      <c r="G86" s="305"/>
      <c r="H86" s="304"/>
      <c r="I86" s="305"/>
      <c r="J86" s="304"/>
      <c r="K86" s="305"/>
      <c r="L86" s="304"/>
      <c r="M86" s="305"/>
      <c r="N86" s="304"/>
    </row>
    <row r="87" spans="1:14" x14ac:dyDescent="0.2">
      <c r="A87" s="303">
        <v>160</v>
      </c>
      <c r="B87" s="304">
        <v>2</v>
      </c>
      <c r="C87" s="303">
        <v>165</v>
      </c>
      <c r="D87" s="304">
        <v>3</v>
      </c>
      <c r="E87" s="305"/>
      <c r="F87" s="304"/>
      <c r="G87" s="305"/>
      <c r="H87" s="304"/>
      <c r="I87" s="305"/>
      <c r="J87" s="304"/>
      <c r="K87" s="305"/>
      <c r="L87" s="304"/>
      <c r="M87" s="305"/>
      <c r="N87" s="304"/>
    </row>
    <row r="88" spans="1:14" x14ac:dyDescent="0.2">
      <c r="A88" s="303">
        <v>161</v>
      </c>
      <c r="B88" s="304">
        <v>1</v>
      </c>
      <c r="C88" s="303">
        <v>166</v>
      </c>
      <c r="D88" s="304">
        <v>3</v>
      </c>
      <c r="E88" s="305"/>
      <c r="F88" s="304"/>
      <c r="G88" s="305"/>
      <c r="H88" s="304"/>
      <c r="I88" s="305"/>
      <c r="J88" s="304"/>
      <c r="K88" s="305"/>
      <c r="L88" s="304"/>
      <c r="M88" s="305"/>
      <c r="N88" s="304"/>
    </row>
    <row r="89" spans="1:14" x14ac:dyDescent="0.2">
      <c r="A89" s="303">
        <v>162</v>
      </c>
      <c r="B89" s="304">
        <v>1</v>
      </c>
      <c r="C89" s="303">
        <v>167</v>
      </c>
      <c r="D89" s="304">
        <v>2</v>
      </c>
      <c r="E89" s="305"/>
      <c r="F89" s="304"/>
      <c r="G89" s="305"/>
      <c r="H89" s="304"/>
      <c r="I89" s="305"/>
      <c r="J89" s="304"/>
      <c r="K89" s="305"/>
      <c r="L89" s="304"/>
      <c r="M89" s="305"/>
      <c r="N89" s="304"/>
    </row>
    <row r="90" spans="1:14" x14ac:dyDescent="0.2">
      <c r="A90" s="303">
        <v>163</v>
      </c>
      <c r="B90" s="304">
        <v>1</v>
      </c>
      <c r="C90" s="303">
        <v>168</v>
      </c>
      <c r="D90" s="304">
        <v>2</v>
      </c>
      <c r="E90" s="305"/>
      <c r="F90" s="304"/>
      <c r="G90" s="305"/>
      <c r="H90" s="304"/>
      <c r="I90" s="305"/>
      <c r="J90" s="304"/>
      <c r="K90" s="305"/>
      <c r="L90" s="304"/>
      <c r="M90" s="305"/>
      <c r="N90" s="304"/>
    </row>
    <row r="91" spans="1:14" x14ac:dyDescent="0.2">
      <c r="A91" s="303">
        <v>164</v>
      </c>
      <c r="B91" s="304">
        <v>1</v>
      </c>
      <c r="C91" s="303">
        <v>169</v>
      </c>
      <c r="D91" s="304">
        <v>2</v>
      </c>
      <c r="E91" s="305"/>
      <c r="F91" s="304"/>
      <c r="G91" s="305"/>
      <c r="H91" s="304"/>
      <c r="I91" s="305"/>
      <c r="J91" s="304"/>
      <c r="K91" s="305"/>
      <c r="L91" s="304"/>
      <c r="M91" s="305"/>
      <c r="N91" s="304"/>
    </row>
    <row r="92" spans="1:14" x14ac:dyDescent="0.2">
      <c r="A92" s="303">
        <v>165</v>
      </c>
      <c r="B92" s="304">
        <v>1</v>
      </c>
      <c r="C92" s="303">
        <v>170</v>
      </c>
      <c r="D92" s="304">
        <v>2</v>
      </c>
      <c r="E92" s="305"/>
      <c r="F92" s="304"/>
      <c r="G92" s="305"/>
      <c r="H92" s="304"/>
      <c r="I92" s="305"/>
      <c r="J92" s="304"/>
      <c r="K92" s="305"/>
      <c r="L92" s="304"/>
      <c r="M92" s="305"/>
      <c r="N92" s="304"/>
    </row>
    <row r="93" spans="1:14" x14ac:dyDescent="0.2">
      <c r="A93" s="303">
        <v>166</v>
      </c>
      <c r="B93" s="304">
        <v>1</v>
      </c>
      <c r="C93" s="303">
        <v>171</v>
      </c>
      <c r="D93" s="304">
        <v>2</v>
      </c>
      <c r="E93" s="305"/>
      <c r="F93" s="304"/>
      <c r="G93" s="305"/>
      <c r="H93" s="304"/>
      <c r="I93" s="305"/>
      <c r="J93" s="304"/>
      <c r="K93" s="305"/>
      <c r="L93" s="304"/>
      <c r="M93" s="305"/>
      <c r="N93" s="304"/>
    </row>
    <row r="94" spans="1:14" x14ac:dyDescent="0.2">
      <c r="A94" s="303">
        <v>167</v>
      </c>
      <c r="B94" s="304">
        <v>1</v>
      </c>
      <c r="C94" s="303">
        <v>172</v>
      </c>
      <c r="D94" s="304">
        <v>2</v>
      </c>
      <c r="E94" s="305"/>
      <c r="F94" s="304"/>
      <c r="G94" s="305"/>
      <c r="H94" s="304"/>
      <c r="I94" s="305"/>
      <c r="J94" s="304"/>
      <c r="K94" s="305"/>
      <c r="L94" s="304"/>
      <c r="M94" s="305"/>
      <c r="N94" s="304"/>
    </row>
    <row r="95" spans="1:14" x14ac:dyDescent="0.2">
      <c r="A95" s="303">
        <v>168</v>
      </c>
      <c r="B95" s="304">
        <v>1</v>
      </c>
      <c r="C95" s="303">
        <v>173</v>
      </c>
      <c r="D95" s="304">
        <v>2</v>
      </c>
      <c r="E95" s="305"/>
      <c r="F95" s="304"/>
      <c r="G95" s="305"/>
      <c r="H95" s="304"/>
      <c r="I95" s="305"/>
      <c r="J95" s="304"/>
      <c r="K95" s="305"/>
      <c r="L95" s="304"/>
      <c r="M95" s="305"/>
      <c r="N95" s="304"/>
    </row>
    <row r="96" spans="1:14" x14ac:dyDescent="0.2">
      <c r="A96" s="303">
        <v>169</v>
      </c>
      <c r="B96" s="304">
        <v>1</v>
      </c>
      <c r="C96" s="303">
        <v>174</v>
      </c>
      <c r="D96" s="304">
        <v>1</v>
      </c>
      <c r="E96" s="305"/>
      <c r="F96" s="304"/>
      <c r="G96" s="305"/>
      <c r="H96" s="304"/>
      <c r="I96" s="305"/>
      <c r="J96" s="304"/>
      <c r="K96" s="305"/>
      <c r="L96" s="304"/>
      <c r="M96" s="305"/>
      <c r="N96" s="304"/>
    </row>
    <row r="97" spans="1:14" x14ac:dyDescent="0.2">
      <c r="A97" s="303">
        <v>170</v>
      </c>
      <c r="B97" s="304">
        <v>1</v>
      </c>
      <c r="C97" s="303">
        <v>175</v>
      </c>
      <c r="D97" s="304">
        <v>1</v>
      </c>
      <c r="E97" s="305"/>
      <c r="F97" s="304"/>
      <c r="G97" s="305"/>
      <c r="H97" s="304"/>
      <c r="I97" s="305"/>
      <c r="J97" s="304"/>
      <c r="K97" s="305"/>
      <c r="L97" s="304"/>
      <c r="M97" s="305"/>
      <c r="N97" s="304"/>
    </row>
    <row r="98" spans="1:14" x14ac:dyDescent="0.2">
      <c r="A98" s="303">
        <v>171</v>
      </c>
      <c r="B98" s="304">
        <v>1</v>
      </c>
      <c r="C98" s="303">
        <v>176</v>
      </c>
      <c r="D98" s="304">
        <v>1</v>
      </c>
      <c r="E98" s="305"/>
      <c r="F98" s="304"/>
      <c r="G98" s="305"/>
      <c r="H98" s="304"/>
      <c r="I98" s="305"/>
      <c r="J98" s="304"/>
      <c r="K98" s="305"/>
      <c r="L98" s="304"/>
      <c r="M98" s="305"/>
      <c r="N98" s="304"/>
    </row>
    <row r="99" spans="1:14" x14ac:dyDescent="0.2">
      <c r="A99" s="303">
        <v>172</v>
      </c>
      <c r="B99" s="304">
        <v>1</v>
      </c>
      <c r="C99" s="303">
        <v>177</v>
      </c>
      <c r="D99" s="304">
        <v>1</v>
      </c>
      <c r="E99" s="305"/>
      <c r="F99" s="304"/>
      <c r="G99" s="305"/>
      <c r="H99" s="304"/>
      <c r="I99" s="305"/>
      <c r="J99" s="304"/>
      <c r="K99" s="305"/>
      <c r="L99" s="304"/>
      <c r="M99" s="305"/>
      <c r="N99" s="304"/>
    </row>
    <row r="100" spans="1:14" x14ac:dyDescent="0.2">
      <c r="A100" s="303">
        <v>173</v>
      </c>
      <c r="B100" s="304">
        <v>1</v>
      </c>
      <c r="C100" s="303">
        <v>178</v>
      </c>
      <c r="D100" s="304">
        <v>1</v>
      </c>
      <c r="E100" s="305"/>
      <c r="F100" s="304"/>
      <c r="G100" s="305"/>
      <c r="H100" s="304"/>
      <c r="I100" s="305"/>
      <c r="J100" s="304"/>
      <c r="K100" s="305"/>
      <c r="L100" s="304"/>
      <c r="M100" s="305"/>
      <c r="N100" s="304"/>
    </row>
    <row r="101" spans="1:14" x14ac:dyDescent="0.2">
      <c r="A101" s="303">
        <v>174</v>
      </c>
      <c r="B101" s="304">
        <v>1</v>
      </c>
      <c r="C101" s="303">
        <v>179</v>
      </c>
      <c r="D101" s="304">
        <v>1</v>
      </c>
      <c r="E101" s="305"/>
      <c r="F101" s="304"/>
      <c r="G101" s="305"/>
      <c r="H101" s="304"/>
      <c r="I101" s="305"/>
      <c r="J101" s="304"/>
      <c r="K101" s="305"/>
      <c r="L101" s="304"/>
      <c r="M101" s="305"/>
      <c r="N101" s="304"/>
    </row>
    <row r="102" spans="1:14" x14ac:dyDescent="0.2">
      <c r="A102" s="303">
        <v>174</v>
      </c>
      <c r="B102" s="304">
        <v>1</v>
      </c>
      <c r="C102" s="303">
        <v>180</v>
      </c>
      <c r="D102" s="304">
        <v>1</v>
      </c>
      <c r="E102" s="305"/>
      <c r="F102" s="304"/>
      <c r="G102" s="305"/>
      <c r="H102" s="304"/>
      <c r="I102" s="305"/>
      <c r="J102" s="304"/>
      <c r="K102" s="305"/>
      <c r="L102" s="304"/>
      <c r="M102" s="305"/>
      <c r="N102" s="304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showZeros="0" view="pageBreakPreview" topLeftCell="O1" zoomScaleSheetLayoutView="100" workbookViewId="0">
      <selection activeCell="AE1" sqref="AE1"/>
    </sheetView>
  </sheetViews>
  <sheetFormatPr baseColWidth="10" defaultRowHeight="15.75" x14ac:dyDescent="0.25"/>
  <cols>
    <col min="1" max="1" width="4.625" style="307" customWidth="1"/>
    <col min="2" max="2" width="4.125" style="308" customWidth="1"/>
    <col min="3" max="3" width="4.625" style="307" customWidth="1"/>
    <col min="4" max="4" width="4.125" style="308" customWidth="1"/>
    <col min="5" max="5" width="6.75" style="307" customWidth="1"/>
    <col min="6" max="6" width="4.125" style="308" customWidth="1"/>
    <col min="7" max="7" width="5.5" style="307" customWidth="1"/>
    <col min="8" max="8" width="4.125" style="308" customWidth="1"/>
    <col min="9" max="9" width="5.5" style="309" customWidth="1"/>
    <col min="10" max="10" width="4.125" style="308" customWidth="1"/>
    <col min="11" max="11" width="5.5" style="309" customWidth="1"/>
    <col min="12" max="12" width="4.125" style="308" customWidth="1"/>
    <col min="13" max="13" width="6.375" style="309" customWidth="1"/>
    <col min="14" max="14" width="4.125" style="308" customWidth="1"/>
    <col min="15" max="15" width="11.125" style="309" customWidth="1"/>
    <col min="16" max="16" width="4.125" style="308" customWidth="1"/>
    <col min="17" max="17" width="7.625" style="1" customWidth="1"/>
    <col min="18" max="18" width="3.875" style="310" customWidth="1"/>
    <col min="19" max="19" width="7.625" style="1" customWidth="1"/>
    <col min="20" max="20" width="3.875" style="310" customWidth="1"/>
    <col min="21" max="21" width="7.625" style="1" customWidth="1"/>
    <col min="22" max="22" width="3.875" style="310" customWidth="1"/>
    <col min="23" max="23" width="7.625" style="1" customWidth="1"/>
    <col min="24" max="24" width="3.875" style="310" customWidth="1"/>
    <col min="25" max="25" width="7.625" style="1" customWidth="1"/>
    <col min="26" max="26" width="3.875" style="310" customWidth="1"/>
    <col min="27" max="27" width="7.625" style="1" customWidth="1"/>
    <col min="28" max="28" width="3.875" style="310" customWidth="1"/>
    <col min="29" max="29" width="7.625" style="1" customWidth="1"/>
    <col min="30" max="30" width="3.875" style="310" customWidth="1"/>
    <col min="31" max="31" width="7.625" style="1" customWidth="1"/>
    <col min="32" max="32" width="3.875" style="310" customWidth="1"/>
    <col min="33" max="16384" width="11" style="1"/>
  </cols>
  <sheetData>
    <row r="1" spans="1:32" x14ac:dyDescent="0.25">
      <c r="A1" s="311" t="s">
        <v>132</v>
      </c>
      <c r="B1" s="312" t="s">
        <v>59</v>
      </c>
      <c r="C1" s="311" t="s">
        <v>76</v>
      </c>
      <c r="D1" s="312" t="s">
        <v>59</v>
      </c>
      <c r="E1" s="311" t="s">
        <v>166</v>
      </c>
      <c r="F1" s="312" t="s">
        <v>59</v>
      </c>
      <c r="G1" s="311" t="s">
        <v>167</v>
      </c>
      <c r="H1" s="312" t="s">
        <v>59</v>
      </c>
      <c r="I1" s="313" t="s">
        <v>79</v>
      </c>
      <c r="J1" s="312" t="s">
        <v>59</v>
      </c>
      <c r="K1" s="313" t="s">
        <v>83</v>
      </c>
      <c r="L1" s="312" t="s">
        <v>59</v>
      </c>
      <c r="M1" s="313" t="s">
        <v>84</v>
      </c>
      <c r="N1" s="312" t="s">
        <v>59</v>
      </c>
      <c r="O1" s="313" t="s">
        <v>87</v>
      </c>
      <c r="P1" s="312" t="s">
        <v>59</v>
      </c>
      <c r="Q1" s="297" t="s">
        <v>90</v>
      </c>
      <c r="R1" s="295" t="s">
        <v>59</v>
      </c>
      <c r="S1" s="297" t="s">
        <v>91</v>
      </c>
      <c r="T1" s="295" t="s">
        <v>59</v>
      </c>
      <c r="U1" s="297" t="s">
        <v>92</v>
      </c>
      <c r="V1" s="295" t="s">
        <v>59</v>
      </c>
      <c r="W1" s="297" t="s">
        <v>93</v>
      </c>
      <c r="X1" s="295" t="s">
        <v>59</v>
      </c>
      <c r="Y1" s="297" t="s">
        <v>142</v>
      </c>
      <c r="Z1" s="295" t="s">
        <v>59</v>
      </c>
      <c r="AA1" s="297" t="s">
        <v>108</v>
      </c>
      <c r="AB1" s="295" t="s">
        <v>59</v>
      </c>
      <c r="AC1" s="297" t="s">
        <v>95</v>
      </c>
      <c r="AD1" s="295" t="s">
        <v>59</v>
      </c>
      <c r="AE1" s="297" t="s">
        <v>168</v>
      </c>
      <c r="AF1" s="295" t="s">
        <v>59</v>
      </c>
    </row>
    <row r="2" spans="1:32" x14ac:dyDescent="0.25">
      <c r="A2" s="314">
        <v>0</v>
      </c>
      <c r="B2" s="315">
        <v>25</v>
      </c>
      <c r="C2" s="316">
        <v>0</v>
      </c>
      <c r="D2" s="315">
        <v>25</v>
      </c>
      <c r="E2" s="316">
        <v>0</v>
      </c>
      <c r="F2" s="315">
        <v>25</v>
      </c>
      <c r="G2" s="317">
        <v>0</v>
      </c>
      <c r="H2" s="315">
        <v>25</v>
      </c>
      <c r="I2" s="318">
        <v>0</v>
      </c>
      <c r="J2" s="315">
        <v>25</v>
      </c>
      <c r="K2" s="319">
        <v>0</v>
      </c>
      <c r="L2" s="315">
        <v>25</v>
      </c>
      <c r="M2" s="319">
        <v>0</v>
      </c>
      <c r="N2" s="315">
        <v>25</v>
      </c>
      <c r="O2" s="320">
        <v>0</v>
      </c>
      <c r="P2" s="315">
        <v>25</v>
      </c>
      <c r="Q2" s="302">
        <v>0</v>
      </c>
      <c r="R2" s="300">
        <v>1</v>
      </c>
      <c r="S2" s="302">
        <v>0</v>
      </c>
      <c r="T2" s="300">
        <v>1</v>
      </c>
      <c r="U2" s="302">
        <v>0</v>
      </c>
      <c r="V2" s="300">
        <v>1</v>
      </c>
      <c r="W2" s="302">
        <v>0</v>
      </c>
      <c r="X2" s="300">
        <v>1</v>
      </c>
      <c r="Y2" s="302">
        <v>0</v>
      </c>
      <c r="Z2" s="300">
        <v>1</v>
      </c>
      <c r="AA2" s="302">
        <v>0</v>
      </c>
      <c r="AB2" s="300">
        <v>1</v>
      </c>
      <c r="AC2" s="302">
        <v>0</v>
      </c>
      <c r="AD2" s="300">
        <v>1</v>
      </c>
      <c r="AE2" s="302">
        <v>0</v>
      </c>
      <c r="AF2" s="300">
        <v>1</v>
      </c>
    </row>
    <row r="3" spans="1:32" x14ac:dyDescent="0.25">
      <c r="A3" s="321">
        <v>74</v>
      </c>
      <c r="B3" s="322">
        <v>25</v>
      </c>
      <c r="C3" s="323">
        <v>84</v>
      </c>
      <c r="D3" s="322">
        <v>25</v>
      </c>
      <c r="E3" s="323">
        <v>84</v>
      </c>
      <c r="F3" s="322">
        <v>25</v>
      </c>
      <c r="G3" s="324">
        <v>160</v>
      </c>
      <c r="H3" s="322">
        <v>25</v>
      </c>
      <c r="I3" s="325">
        <v>540</v>
      </c>
      <c r="J3" s="322">
        <v>25</v>
      </c>
      <c r="K3" s="326">
        <v>1300</v>
      </c>
      <c r="L3" s="322">
        <v>25</v>
      </c>
      <c r="M3" s="326">
        <v>3150</v>
      </c>
      <c r="N3" s="322">
        <v>25</v>
      </c>
      <c r="O3" s="327">
        <v>5500</v>
      </c>
      <c r="P3" s="322">
        <v>25</v>
      </c>
      <c r="Q3" s="302">
        <v>180</v>
      </c>
      <c r="R3" s="328">
        <v>2</v>
      </c>
      <c r="S3" s="302">
        <v>360</v>
      </c>
      <c r="T3" s="328">
        <v>2</v>
      </c>
      <c r="U3" s="302">
        <v>80</v>
      </c>
      <c r="V3" s="328">
        <v>2</v>
      </c>
      <c r="W3" s="302">
        <v>80</v>
      </c>
      <c r="X3" s="328">
        <v>2</v>
      </c>
      <c r="Y3" s="302">
        <v>300</v>
      </c>
      <c r="Z3" s="328">
        <v>2</v>
      </c>
      <c r="AA3" s="302">
        <v>500</v>
      </c>
      <c r="AB3" s="328">
        <v>2</v>
      </c>
      <c r="AC3" s="302">
        <v>500</v>
      </c>
      <c r="AD3" s="328">
        <v>2</v>
      </c>
      <c r="AE3" s="302">
        <v>400</v>
      </c>
      <c r="AF3" s="328">
        <v>2</v>
      </c>
    </row>
    <row r="4" spans="1:32" x14ac:dyDescent="0.25">
      <c r="A4" s="329"/>
      <c r="B4" s="322"/>
      <c r="C4" s="316"/>
      <c r="D4" s="322"/>
      <c r="E4" s="316">
        <v>85</v>
      </c>
      <c r="F4" s="322">
        <v>24</v>
      </c>
      <c r="G4" s="317">
        <v>161</v>
      </c>
      <c r="H4" s="322">
        <v>24</v>
      </c>
      <c r="I4" s="330">
        <v>541</v>
      </c>
      <c r="J4" s="322">
        <v>24</v>
      </c>
      <c r="K4" s="319">
        <v>1301</v>
      </c>
      <c r="L4" s="322">
        <v>24</v>
      </c>
      <c r="M4" s="319">
        <v>3151</v>
      </c>
      <c r="N4" s="322">
        <v>24</v>
      </c>
      <c r="O4" s="331">
        <v>5501</v>
      </c>
      <c r="P4" s="322">
        <v>24</v>
      </c>
      <c r="Q4" s="302">
        <v>200</v>
      </c>
      <c r="R4" s="304">
        <v>3</v>
      </c>
      <c r="S4" s="302">
        <v>380</v>
      </c>
      <c r="T4" s="304">
        <v>3</v>
      </c>
      <c r="U4" s="302"/>
      <c r="V4" s="304">
        <v>3</v>
      </c>
      <c r="W4" s="302">
        <v>100</v>
      </c>
      <c r="X4" s="304">
        <v>3</v>
      </c>
      <c r="Y4" s="302">
        <v>320</v>
      </c>
      <c r="Z4" s="304">
        <v>3</v>
      </c>
      <c r="AA4" s="302">
        <v>550</v>
      </c>
      <c r="AB4" s="304">
        <v>3</v>
      </c>
      <c r="AC4" s="302">
        <v>550</v>
      </c>
      <c r="AD4" s="304">
        <v>3</v>
      </c>
      <c r="AE4" s="302">
        <v>450</v>
      </c>
      <c r="AF4" s="304">
        <v>3</v>
      </c>
    </row>
    <row r="5" spans="1:32" x14ac:dyDescent="0.25">
      <c r="A5" s="321">
        <v>75</v>
      </c>
      <c r="B5" s="322">
        <v>24</v>
      </c>
      <c r="C5" s="323">
        <v>85</v>
      </c>
      <c r="D5" s="322">
        <v>24</v>
      </c>
      <c r="E5" s="323">
        <v>86</v>
      </c>
      <c r="F5" s="322">
        <v>24</v>
      </c>
      <c r="G5" s="324">
        <v>164</v>
      </c>
      <c r="H5" s="322">
        <v>24</v>
      </c>
      <c r="I5" s="325">
        <v>550</v>
      </c>
      <c r="J5" s="322">
        <v>24</v>
      </c>
      <c r="K5" s="326">
        <v>1320</v>
      </c>
      <c r="L5" s="322">
        <v>24</v>
      </c>
      <c r="M5" s="326">
        <v>3200</v>
      </c>
      <c r="N5" s="322">
        <v>24</v>
      </c>
      <c r="O5" s="327">
        <v>5550</v>
      </c>
      <c r="P5" s="322">
        <v>24</v>
      </c>
      <c r="Q5" s="302">
        <v>210</v>
      </c>
      <c r="R5" s="328">
        <v>4</v>
      </c>
      <c r="S5" s="302">
        <v>400</v>
      </c>
      <c r="T5" s="328">
        <v>4</v>
      </c>
      <c r="U5" s="302"/>
      <c r="V5" s="328">
        <v>4</v>
      </c>
      <c r="W5" s="302">
        <v>105</v>
      </c>
      <c r="X5" s="328">
        <v>4</v>
      </c>
      <c r="Y5" s="302">
        <v>340</v>
      </c>
      <c r="Z5" s="328">
        <v>4</v>
      </c>
      <c r="AA5" s="302">
        <v>600</v>
      </c>
      <c r="AB5" s="328">
        <v>4</v>
      </c>
      <c r="AC5" s="302">
        <v>600</v>
      </c>
      <c r="AD5" s="328">
        <v>4</v>
      </c>
      <c r="AE5" s="302">
        <v>500</v>
      </c>
      <c r="AF5" s="328">
        <v>4</v>
      </c>
    </row>
    <row r="6" spans="1:32" x14ac:dyDescent="0.25">
      <c r="A6" s="321"/>
      <c r="B6" s="322"/>
      <c r="C6" s="323"/>
      <c r="D6" s="322"/>
      <c r="E6" s="323">
        <v>87</v>
      </c>
      <c r="F6" s="322">
        <v>23</v>
      </c>
      <c r="G6" s="324">
        <v>165</v>
      </c>
      <c r="H6" s="322">
        <v>23</v>
      </c>
      <c r="I6" s="325">
        <v>551</v>
      </c>
      <c r="J6" s="322">
        <v>23</v>
      </c>
      <c r="K6" s="326">
        <v>1321</v>
      </c>
      <c r="L6" s="322">
        <v>23</v>
      </c>
      <c r="M6" s="326">
        <v>3201</v>
      </c>
      <c r="N6" s="322">
        <v>23</v>
      </c>
      <c r="O6" s="327">
        <v>5551</v>
      </c>
      <c r="P6" s="322">
        <v>23</v>
      </c>
      <c r="Q6" s="302">
        <v>220</v>
      </c>
      <c r="R6" s="304">
        <v>5</v>
      </c>
      <c r="S6" s="302">
        <v>420</v>
      </c>
      <c r="T6" s="304">
        <v>5</v>
      </c>
      <c r="U6" s="302">
        <v>85</v>
      </c>
      <c r="V6" s="304">
        <v>5</v>
      </c>
      <c r="W6" s="302">
        <v>110</v>
      </c>
      <c r="X6" s="304">
        <v>5</v>
      </c>
      <c r="Y6" s="302">
        <v>360</v>
      </c>
      <c r="Z6" s="304">
        <v>5</v>
      </c>
      <c r="AA6" s="302">
        <v>650</v>
      </c>
      <c r="AB6" s="304">
        <v>5</v>
      </c>
      <c r="AC6" s="302">
        <v>650</v>
      </c>
      <c r="AD6" s="304">
        <v>5</v>
      </c>
      <c r="AE6" s="302">
        <v>550</v>
      </c>
      <c r="AF6" s="304">
        <v>5</v>
      </c>
    </row>
    <row r="7" spans="1:32" x14ac:dyDescent="0.25">
      <c r="A7" s="321">
        <v>76</v>
      </c>
      <c r="B7" s="322">
        <v>23</v>
      </c>
      <c r="C7" s="323">
        <v>86</v>
      </c>
      <c r="D7" s="322">
        <v>23</v>
      </c>
      <c r="E7" s="323">
        <v>89</v>
      </c>
      <c r="F7" s="322">
        <v>23</v>
      </c>
      <c r="G7" s="324">
        <v>168</v>
      </c>
      <c r="H7" s="322">
        <v>23</v>
      </c>
      <c r="I7" s="325">
        <v>560</v>
      </c>
      <c r="J7" s="322">
        <v>23</v>
      </c>
      <c r="K7" s="326">
        <v>1340</v>
      </c>
      <c r="L7" s="322">
        <v>23</v>
      </c>
      <c r="M7" s="326">
        <v>3250</v>
      </c>
      <c r="N7" s="322">
        <v>23</v>
      </c>
      <c r="O7" s="327">
        <v>6000</v>
      </c>
      <c r="P7" s="322">
        <v>23</v>
      </c>
      <c r="Q7" s="302">
        <v>230</v>
      </c>
      <c r="R7" s="328">
        <v>6</v>
      </c>
      <c r="S7" s="302">
        <v>440</v>
      </c>
      <c r="T7" s="328">
        <v>6</v>
      </c>
      <c r="U7" s="302"/>
      <c r="V7" s="328">
        <v>6</v>
      </c>
      <c r="W7" s="302">
        <v>115</v>
      </c>
      <c r="X7" s="328">
        <v>6</v>
      </c>
      <c r="Y7" s="302">
        <v>380</v>
      </c>
      <c r="Z7" s="328">
        <v>6</v>
      </c>
      <c r="AA7" s="302">
        <v>700</v>
      </c>
      <c r="AB7" s="328">
        <v>6</v>
      </c>
      <c r="AC7" s="302">
        <v>700</v>
      </c>
      <c r="AD7" s="328">
        <v>6</v>
      </c>
      <c r="AE7" s="302">
        <v>600</v>
      </c>
      <c r="AF7" s="328">
        <v>6</v>
      </c>
    </row>
    <row r="8" spans="1:32" x14ac:dyDescent="0.25">
      <c r="A8" s="321"/>
      <c r="B8" s="322"/>
      <c r="C8" s="323"/>
      <c r="D8" s="322"/>
      <c r="E8" s="323">
        <v>90</v>
      </c>
      <c r="F8" s="322">
        <v>22</v>
      </c>
      <c r="G8" s="324">
        <v>169</v>
      </c>
      <c r="H8" s="322">
        <v>22</v>
      </c>
      <c r="I8" s="325">
        <v>561</v>
      </c>
      <c r="J8" s="322">
        <v>22</v>
      </c>
      <c r="K8" s="326">
        <v>1341</v>
      </c>
      <c r="L8" s="322">
        <v>22</v>
      </c>
      <c r="M8" s="326">
        <v>3251</v>
      </c>
      <c r="N8" s="322">
        <v>22</v>
      </c>
      <c r="O8" s="327">
        <v>6001</v>
      </c>
      <c r="P8" s="322">
        <v>22</v>
      </c>
      <c r="Q8" s="302">
        <v>240</v>
      </c>
      <c r="R8" s="304">
        <v>7</v>
      </c>
      <c r="S8" s="302">
        <v>460</v>
      </c>
      <c r="T8" s="304">
        <v>7</v>
      </c>
      <c r="U8" s="302"/>
      <c r="V8" s="304">
        <v>7</v>
      </c>
      <c r="W8" s="302">
        <v>120</v>
      </c>
      <c r="X8" s="304">
        <v>7</v>
      </c>
      <c r="Y8" s="302">
        <v>400</v>
      </c>
      <c r="Z8" s="304">
        <v>7</v>
      </c>
      <c r="AA8" s="302">
        <v>750</v>
      </c>
      <c r="AB8" s="304">
        <v>7</v>
      </c>
      <c r="AC8" s="302">
        <v>750</v>
      </c>
      <c r="AD8" s="304">
        <v>7</v>
      </c>
      <c r="AE8" s="302">
        <v>650</v>
      </c>
      <c r="AF8" s="304">
        <v>7</v>
      </c>
    </row>
    <row r="9" spans="1:32" x14ac:dyDescent="0.25">
      <c r="A9" s="321">
        <v>77</v>
      </c>
      <c r="B9" s="322">
        <v>22</v>
      </c>
      <c r="C9" s="323">
        <v>87</v>
      </c>
      <c r="D9" s="322">
        <v>22</v>
      </c>
      <c r="E9" s="323">
        <v>92</v>
      </c>
      <c r="F9" s="322">
        <v>22</v>
      </c>
      <c r="G9" s="324">
        <v>172</v>
      </c>
      <c r="H9" s="322">
        <v>22</v>
      </c>
      <c r="I9" s="325">
        <v>570</v>
      </c>
      <c r="J9" s="322">
        <v>22</v>
      </c>
      <c r="K9" s="326">
        <v>1360</v>
      </c>
      <c r="L9" s="322">
        <v>22</v>
      </c>
      <c r="M9" s="326">
        <v>3300</v>
      </c>
      <c r="N9" s="322">
        <v>22</v>
      </c>
      <c r="O9" s="327">
        <v>6050</v>
      </c>
      <c r="P9" s="322">
        <v>22</v>
      </c>
      <c r="Q9" s="302">
        <v>250</v>
      </c>
      <c r="R9" s="328">
        <v>8</v>
      </c>
      <c r="S9" s="302">
        <v>480</v>
      </c>
      <c r="T9" s="328">
        <v>8</v>
      </c>
      <c r="U9" s="302">
        <v>90</v>
      </c>
      <c r="V9" s="328">
        <v>8</v>
      </c>
      <c r="W9" s="302">
        <v>125</v>
      </c>
      <c r="X9" s="328">
        <v>8</v>
      </c>
      <c r="Y9" s="302">
        <v>420</v>
      </c>
      <c r="Z9" s="328">
        <v>8</v>
      </c>
      <c r="AA9" s="302">
        <v>800</v>
      </c>
      <c r="AB9" s="328">
        <v>8</v>
      </c>
      <c r="AC9" s="302">
        <v>800</v>
      </c>
      <c r="AD9" s="328">
        <v>8</v>
      </c>
      <c r="AE9" s="302">
        <v>700</v>
      </c>
      <c r="AF9" s="328">
        <v>8</v>
      </c>
    </row>
    <row r="10" spans="1:32" x14ac:dyDescent="0.25">
      <c r="A10" s="321"/>
      <c r="B10" s="322"/>
      <c r="C10" s="323"/>
      <c r="D10" s="322"/>
      <c r="E10" s="323">
        <v>93</v>
      </c>
      <c r="F10" s="322">
        <v>21</v>
      </c>
      <c r="G10" s="324">
        <v>173</v>
      </c>
      <c r="H10" s="322">
        <v>21</v>
      </c>
      <c r="I10" s="325">
        <v>571</v>
      </c>
      <c r="J10" s="322">
        <v>21</v>
      </c>
      <c r="K10" s="326">
        <v>1361</v>
      </c>
      <c r="L10" s="322">
        <v>21</v>
      </c>
      <c r="M10" s="326">
        <v>3301</v>
      </c>
      <c r="N10" s="322">
        <v>21</v>
      </c>
      <c r="O10" s="327">
        <v>6051</v>
      </c>
      <c r="P10" s="322">
        <v>21</v>
      </c>
      <c r="Q10" s="302">
        <v>260</v>
      </c>
      <c r="R10" s="304">
        <v>9</v>
      </c>
      <c r="S10" s="302">
        <v>500</v>
      </c>
      <c r="T10" s="304">
        <v>9</v>
      </c>
      <c r="U10" s="302"/>
      <c r="V10" s="304">
        <v>9</v>
      </c>
      <c r="W10" s="302">
        <v>130</v>
      </c>
      <c r="X10" s="304">
        <v>9</v>
      </c>
      <c r="Y10" s="302">
        <v>440</v>
      </c>
      <c r="Z10" s="304">
        <v>9</v>
      </c>
      <c r="AA10" s="302">
        <v>850</v>
      </c>
      <c r="AB10" s="304">
        <v>9</v>
      </c>
      <c r="AC10" s="302">
        <v>850</v>
      </c>
      <c r="AD10" s="304">
        <v>9</v>
      </c>
      <c r="AE10" s="302">
        <v>750</v>
      </c>
      <c r="AF10" s="304">
        <v>9</v>
      </c>
    </row>
    <row r="11" spans="1:32" x14ac:dyDescent="0.25">
      <c r="A11" s="321">
        <v>78</v>
      </c>
      <c r="B11" s="322">
        <v>21</v>
      </c>
      <c r="C11" s="323">
        <v>88</v>
      </c>
      <c r="D11" s="322">
        <v>21</v>
      </c>
      <c r="E11" s="323">
        <v>95</v>
      </c>
      <c r="F11" s="322">
        <v>21</v>
      </c>
      <c r="G11" s="324">
        <v>176</v>
      </c>
      <c r="H11" s="322">
        <v>21</v>
      </c>
      <c r="I11" s="325">
        <v>580</v>
      </c>
      <c r="J11" s="322">
        <v>21</v>
      </c>
      <c r="K11" s="326">
        <v>1380</v>
      </c>
      <c r="L11" s="322">
        <v>21</v>
      </c>
      <c r="M11" s="326">
        <v>3350</v>
      </c>
      <c r="N11" s="322">
        <v>21</v>
      </c>
      <c r="O11" s="327">
        <v>6100</v>
      </c>
      <c r="P11" s="322">
        <v>21</v>
      </c>
      <c r="Q11" s="302">
        <v>270</v>
      </c>
      <c r="R11" s="328">
        <v>10</v>
      </c>
      <c r="S11" s="302">
        <v>520</v>
      </c>
      <c r="T11" s="328">
        <v>10</v>
      </c>
      <c r="U11" s="302"/>
      <c r="V11" s="328">
        <v>10</v>
      </c>
      <c r="W11" s="302">
        <v>135</v>
      </c>
      <c r="X11" s="328">
        <v>10</v>
      </c>
      <c r="Y11" s="302">
        <v>460</v>
      </c>
      <c r="Z11" s="328">
        <v>10</v>
      </c>
      <c r="AA11" s="302">
        <v>900</v>
      </c>
      <c r="AB11" s="328">
        <v>10</v>
      </c>
      <c r="AC11" s="302">
        <v>900</v>
      </c>
      <c r="AD11" s="328">
        <v>10</v>
      </c>
      <c r="AE11" s="302">
        <v>800</v>
      </c>
      <c r="AF11" s="328">
        <v>10</v>
      </c>
    </row>
    <row r="12" spans="1:32" x14ac:dyDescent="0.25">
      <c r="A12" s="321"/>
      <c r="B12" s="322"/>
      <c r="C12" s="323"/>
      <c r="D12" s="322"/>
      <c r="E12" s="323">
        <v>96</v>
      </c>
      <c r="F12" s="322">
        <v>20</v>
      </c>
      <c r="G12" s="324">
        <v>177</v>
      </c>
      <c r="H12" s="322">
        <v>20</v>
      </c>
      <c r="I12" s="325">
        <v>581</v>
      </c>
      <c r="J12" s="322">
        <v>20</v>
      </c>
      <c r="K12" s="326">
        <v>1381</v>
      </c>
      <c r="L12" s="322">
        <v>20</v>
      </c>
      <c r="M12" s="326">
        <v>3351</v>
      </c>
      <c r="N12" s="322">
        <v>20</v>
      </c>
      <c r="O12" s="327">
        <v>6101</v>
      </c>
      <c r="P12" s="322">
        <v>20</v>
      </c>
      <c r="Q12" s="302">
        <v>280</v>
      </c>
      <c r="R12" s="304">
        <v>11</v>
      </c>
      <c r="S12" s="302">
        <v>540</v>
      </c>
      <c r="T12" s="304">
        <v>11</v>
      </c>
      <c r="U12" s="302">
        <v>95</v>
      </c>
      <c r="V12" s="304">
        <v>11</v>
      </c>
      <c r="W12" s="302">
        <v>140</v>
      </c>
      <c r="X12" s="304">
        <v>11</v>
      </c>
      <c r="Y12" s="302">
        <v>480</v>
      </c>
      <c r="Z12" s="304">
        <v>11</v>
      </c>
      <c r="AA12" s="302">
        <v>950</v>
      </c>
      <c r="AB12" s="304">
        <v>11</v>
      </c>
      <c r="AC12" s="302">
        <v>950</v>
      </c>
      <c r="AD12" s="304">
        <v>11</v>
      </c>
      <c r="AE12" s="302">
        <v>850</v>
      </c>
      <c r="AF12" s="304">
        <v>11</v>
      </c>
    </row>
    <row r="13" spans="1:32" x14ac:dyDescent="0.25">
      <c r="A13" s="321">
        <v>79</v>
      </c>
      <c r="B13" s="322">
        <v>20</v>
      </c>
      <c r="C13" s="323">
        <v>89</v>
      </c>
      <c r="D13" s="322">
        <v>20</v>
      </c>
      <c r="E13" s="323">
        <v>98</v>
      </c>
      <c r="F13" s="322">
        <v>20</v>
      </c>
      <c r="G13" s="324">
        <v>180</v>
      </c>
      <c r="H13" s="322">
        <v>20</v>
      </c>
      <c r="I13" s="325">
        <v>590</v>
      </c>
      <c r="J13" s="322">
        <v>20</v>
      </c>
      <c r="K13" s="326">
        <v>1400</v>
      </c>
      <c r="L13" s="322">
        <v>20</v>
      </c>
      <c r="M13" s="326">
        <v>3400</v>
      </c>
      <c r="N13" s="322">
        <v>20</v>
      </c>
      <c r="O13" s="327">
        <v>6150</v>
      </c>
      <c r="P13" s="322">
        <v>20</v>
      </c>
      <c r="Q13" s="302">
        <v>290</v>
      </c>
      <c r="R13" s="328">
        <v>12</v>
      </c>
      <c r="S13" s="302">
        <v>560</v>
      </c>
      <c r="T13" s="328">
        <v>12</v>
      </c>
      <c r="U13" s="302"/>
      <c r="V13" s="328">
        <v>12</v>
      </c>
      <c r="W13" s="302">
        <v>145</v>
      </c>
      <c r="X13" s="328">
        <v>12</v>
      </c>
      <c r="Y13" s="302">
        <v>500</v>
      </c>
      <c r="Z13" s="328">
        <v>12</v>
      </c>
      <c r="AA13" s="302">
        <v>1000</v>
      </c>
      <c r="AB13" s="328">
        <v>12</v>
      </c>
      <c r="AC13" s="302">
        <v>1000</v>
      </c>
      <c r="AD13" s="328">
        <v>12</v>
      </c>
      <c r="AE13" s="302">
        <v>900</v>
      </c>
      <c r="AF13" s="328">
        <v>12</v>
      </c>
    </row>
    <row r="14" spans="1:32" x14ac:dyDescent="0.25">
      <c r="A14" s="321"/>
      <c r="B14" s="322"/>
      <c r="C14" s="323"/>
      <c r="D14" s="322"/>
      <c r="E14" s="323">
        <v>99</v>
      </c>
      <c r="F14" s="322">
        <v>19</v>
      </c>
      <c r="G14" s="324">
        <v>181</v>
      </c>
      <c r="H14" s="322">
        <v>19</v>
      </c>
      <c r="I14" s="325">
        <v>591</v>
      </c>
      <c r="J14" s="322">
        <v>19</v>
      </c>
      <c r="K14" s="326">
        <v>1401</v>
      </c>
      <c r="L14" s="322">
        <v>19</v>
      </c>
      <c r="M14" s="326">
        <v>3401</v>
      </c>
      <c r="N14" s="322">
        <v>19</v>
      </c>
      <c r="O14" s="327">
        <v>6151</v>
      </c>
      <c r="P14" s="322">
        <v>19</v>
      </c>
      <c r="Q14" s="302">
        <v>300</v>
      </c>
      <c r="R14" s="304">
        <v>13</v>
      </c>
      <c r="S14" s="302">
        <v>580</v>
      </c>
      <c r="T14" s="304">
        <v>13</v>
      </c>
      <c r="U14" s="302"/>
      <c r="V14" s="304">
        <v>13</v>
      </c>
      <c r="W14" s="302">
        <v>150</v>
      </c>
      <c r="X14" s="304">
        <v>13</v>
      </c>
      <c r="Y14" s="302">
        <v>520</v>
      </c>
      <c r="Z14" s="304">
        <v>13</v>
      </c>
      <c r="AA14" s="302">
        <v>1100</v>
      </c>
      <c r="AB14" s="304">
        <v>13</v>
      </c>
      <c r="AC14" s="302">
        <v>1100</v>
      </c>
      <c r="AD14" s="304">
        <v>13</v>
      </c>
      <c r="AE14" s="302">
        <v>950</v>
      </c>
      <c r="AF14" s="304">
        <v>13</v>
      </c>
    </row>
    <row r="15" spans="1:32" x14ac:dyDescent="0.25">
      <c r="A15" s="321">
        <v>80</v>
      </c>
      <c r="B15" s="322">
        <v>19</v>
      </c>
      <c r="C15" s="323">
        <v>90</v>
      </c>
      <c r="D15" s="322">
        <v>19</v>
      </c>
      <c r="E15" s="323">
        <v>102</v>
      </c>
      <c r="F15" s="322">
        <v>19</v>
      </c>
      <c r="G15" s="324">
        <v>185</v>
      </c>
      <c r="H15" s="322">
        <v>19</v>
      </c>
      <c r="I15" s="325">
        <v>1000</v>
      </c>
      <c r="J15" s="322">
        <v>19</v>
      </c>
      <c r="K15" s="326">
        <v>1430</v>
      </c>
      <c r="L15" s="322">
        <v>19</v>
      </c>
      <c r="M15" s="326">
        <v>3450</v>
      </c>
      <c r="N15" s="322">
        <v>19</v>
      </c>
      <c r="O15" s="327">
        <v>6220</v>
      </c>
      <c r="P15" s="322">
        <v>19</v>
      </c>
      <c r="Q15" s="302">
        <v>310</v>
      </c>
      <c r="R15" s="328">
        <v>14</v>
      </c>
      <c r="S15" s="302">
        <v>600</v>
      </c>
      <c r="T15" s="328">
        <v>14</v>
      </c>
      <c r="U15" s="302">
        <v>100</v>
      </c>
      <c r="V15" s="328">
        <v>14</v>
      </c>
      <c r="W15" s="302">
        <v>155</v>
      </c>
      <c r="X15" s="328">
        <v>14</v>
      </c>
      <c r="Y15" s="302">
        <v>540</v>
      </c>
      <c r="Z15" s="328">
        <v>14</v>
      </c>
      <c r="AA15" s="302">
        <v>1200</v>
      </c>
      <c r="AB15" s="328">
        <v>14</v>
      </c>
      <c r="AC15" s="302">
        <v>1200</v>
      </c>
      <c r="AD15" s="328">
        <v>14</v>
      </c>
      <c r="AE15" s="302">
        <v>1000</v>
      </c>
      <c r="AF15" s="328">
        <v>14</v>
      </c>
    </row>
    <row r="16" spans="1:32" x14ac:dyDescent="0.25">
      <c r="A16" s="321"/>
      <c r="B16" s="322"/>
      <c r="C16" s="323">
        <v>91</v>
      </c>
      <c r="D16" s="322">
        <v>18</v>
      </c>
      <c r="E16" s="323">
        <v>103</v>
      </c>
      <c r="F16" s="322">
        <v>18</v>
      </c>
      <c r="G16" s="324">
        <v>186</v>
      </c>
      <c r="H16" s="322">
        <v>18</v>
      </c>
      <c r="I16" s="325">
        <v>1001</v>
      </c>
      <c r="J16" s="322">
        <v>18</v>
      </c>
      <c r="K16" s="326">
        <v>1431</v>
      </c>
      <c r="L16" s="322">
        <v>18</v>
      </c>
      <c r="M16" s="326">
        <v>3451</v>
      </c>
      <c r="N16" s="322">
        <v>18</v>
      </c>
      <c r="O16" s="327">
        <v>6221</v>
      </c>
      <c r="P16" s="322">
        <v>18</v>
      </c>
      <c r="Q16" s="302">
        <v>320</v>
      </c>
      <c r="R16" s="304">
        <v>15</v>
      </c>
      <c r="S16" s="302">
        <v>620</v>
      </c>
      <c r="T16" s="304">
        <v>15</v>
      </c>
      <c r="U16" s="302"/>
      <c r="V16" s="304">
        <v>15</v>
      </c>
      <c r="W16" s="302">
        <v>160</v>
      </c>
      <c r="X16" s="304">
        <v>15</v>
      </c>
      <c r="Y16" s="302">
        <v>560</v>
      </c>
      <c r="Z16" s="304">
        <v>15</v>
      </c>
      <c r="AA16" s="302">
        <v>1300</v>
      </c>
      <c r="AB16" s="304">
        <v>15</v>
      </c>
      <c r="AC16" s="302">
        <v>1300</v>
      </c>
      <c r="AD16" s="304">
        <v>15</v>
      </c>
      <c r="AE16" s="302">
        <v>1100</v>
      </c>
      <c r="AF16" s="304">
        <v>15</v>
      </c>
    </row>
    <row r="17" spans="1:32" x14ac:dyDescent="0.25">
      <c r="A17" s="321">
        <v>81</v>
      </c>
      <c r="B17" s="322">
        <v>18</v>
      </c>
      <c r="C17" s="323">
        <v>92</v>
      </c>
      <c r="D17" s="322">
        <v>18</v>
      </c>
      <c r="E17" s="323">
        <v>106</v>
      </c>
      <c r="F17" s="322">
        <v>18</v>
      </c>
      <c r="G17" s="324">
        <v>190</v>
      </c>
      <c r="H17" s="322">
        <v>18</v>
      </c>
      <c r="I17" s="325">
        <v>1020</v>
      </c>
      <c r="J17" s="322">
        <v>18</v>
      </c>
      <c r="K17" s="326">
        <v>1460</v>
      </c>
      <c r="L17" s="322">
        <v>18</v>
      </c>
      <c r="M17" s="326">
        <v>3500</v>
      </c>
      <c r="N17" s="322">
        <v>18</v>
      </c>
      <c r="O17" s="327">
        <v>6290</v>
      </c>
      <c r="P17" s="322">
        <v>18</v>
      </c>
      <c r="Q17" s="302">
        <v>330</v>
      </c>
      <c r="R17" s="328">
        <v>16</v>
      </c>
      <c r="S17" s="302">
        <v>640</v>
      </c>
      <c r="T17" s="328">
        <v>16</v>
      </c>
      <c r="U17" s="302">
        <v>105</v>
      </c>
      <c r="V17" s="328">
        <v>16</v>
      </c>
      <c r="W17" s="302">
        <v>165</v>
      </c>
      <c r="X17" s="328">
        <v>16</v>
      </c>
      <c r="Y17" s="302">
        <v>580</v>
      </c>
      <c r="Z17" s="328">
        <v>16</v>
      </c>
      <c r="AA17" s="302">
        <v>1400</v>
      </c>
      <c r="AB17" s="328">
        <v>16</v>
      </c>
      <c r="AC17" s="302">
        <v>1400</v>
      </c>
      <c r="AD17" s="328">
        <v>16</v>
      </c>
      <c r="AE17" s="302">
        <v>1200</v>
      </c>
      <c r="AF17" s="328">
        <v>16</v>
      </c>
    </row>
    <row r="18" spans="1:32" x14ac:dyDescent="0.25">
      <c r="A18" s="321">
        <v>82</v>
      </c>
      <c r="B18" s="322">
        <v>17</v>
      </c>
      <c r="C18" s="323">
        <v>93</v>
      </c>
      <c r="D18" s="322">
        <v>17</v>
      </c>
      <c r="E18" s="323">
        <v>107</v>
      </c>
      <c r="F18" s="322">
        <v>17</v>
      </c>
      <c r="G18" s="324">
        <v>191</v>
      </c>
      <c r="H18" s="322">
        <v>17</v>
      </c>
      <c r="I18" s="325">
        <v>1021</v>
      </c>
      <c r="J18" s="322">
        <v>17</v>
      </c>
      <c r="K18" s="326">
        <v>1461</v>
      </c>
      <c r="L18" s="322">
        <v>17</v>
      </c>
      <c r="M18" s="326">
        <v>3501</v>
      </c>
      <c r="N18" s="322">
        <v>17</v>
      </c>
      <c r="O18" s="327">
        <v>6291</v>
      </c>
      <c r="P18" s="322">
        <v>17</v>
      </c>
      <c r="Q18" s="302">
        <v>340</v>
      </c>
      <c r="R18" s="304">
        <v>17</v>
      </c>
      <c r="S18" s="302">
        <v>660</v>
      </c>
      <c r="T18" s="304">
        <v>17</v>
      </c>
      <c r="U18" s="302"/>
      <c r="V18" s="304">
        <v>17</v>
      </c>
      <c r="W18" s="302">
        <v>170</v>
      </c>
      <c r="X18" s="304">
        <v>17</v>
      </c>
      <c r="Y18" s="302">
        <v>600</v>
      </c>
      <c r="Z18" s="304">
        <v>17</v>
      </c>
      <c r="AA18" s="302">
        <v>1500</v>
      </c>
      <c r="AB18" s="304">
        <v>17</v>
      </c>
      <c r="AC18" s="302">
        <v>1500</v>
      </c>
      <c r="AD18" s="304">
        <v>17</v>
      </c>
      <c r="AE18" s="302">
        <v>1400</v>
      </c>
      <c r="AF18" s="304">
        <v>17</v>
      </c>
    </row>
    <row r="19" spans="1:32" x14ac:dyDescent="0.25">
      <c r="A19" s="321">
        <v>83</v>
      </c>
      <c r="B19" s="322">
        <v>17</v>
      </c>
      <c r="C19" s="323">
        <v>94</v>
      </c>
      <c r="D19" s="322">
        <v>17</v>
      </c>
      <c r="E19" s="323">
        <v>110</v>
      </c>
      <c r="F19" s="322">
        <v>17</v>
      </c>
      <c r="G19" s="324">
        <v>195</v>
      </c>
      <c r="H19" s="322">
        <v>17</v>
      </c>
      <c r="I19" s="325">
        <v>1040</v>
      </c>
      <c r="J19" s="322">
        <v>17</v>
      </c>
      <c r="K19" s="326">
        <v>1490</v>
      </c>
      <c r="L19" s="322">
        <v>17</v>
      </c>
      <c r="M19" s="326">
        <v>3550</v>
      </c>
      <c r="N19" s="322">
        <v>17</v>
      </c>
      <c r="O19" s="327">
        <v>6360</v>
      </c>
      <c r="P19" s="322">
        <v>17</v>
      </c>
      <c r="Q19" s="302">
        <v>350</v>
      </c>
      <c r="R19" s="328">
        <v>18</v>
      </c>
      <c r="S19" s="302">
        <v>680</v>
      </c>
      <c r="T19" s="328">
        <v>18</v>
      </c>
      <c r="U19" s="302">
        <v>110</v>
      </c>
      <c r="V19" s="328">
        <v>18</v>
      </c>
      <c r="W19" s="302">
        <v>175</v>
      </c>
      <c r="X19" s="328">
        <v>18</v>
      </c>
      <c r="Y19" s="302">
        <v>620</v>
      </c>
      <c r="Z19" s="328">
        <v>18</v>
      </c>
      <c r="AA19" s="302">
        <v>1600</v>
      </c>
      <c r="AB19" s="328">
        <v>18</v>
      </c>
      <c r="AC19" s="302">
        <v>1600</v>
      </c>
      <c r="AD19" s="328">
        <v>18</v>
      </c>
      <c r="AE19" s="302">
        <v>1600</v>
      </c>
      <c r="AF19" s="328">
        <v>18</v>
      </c>
    </row>
    <row r="20" spans="1:32" x14ac:dyDescent="0.25">
      <c r="A20" s="321">
        <v>84</v>
      </c>
      <c r="B20" s="322">
        <v>16</v>
      </c>
      <c r="C20" s="323">
        <v>95</v>
      </c>
      <c r="D20" s="322">
        <v>16</v>
      </c>
      <c r="E20" s="323">
        <v>111</v>
      </c>
      <c r="F20" s="322">
        <v>16</v>
      </c>
      <c r="G20" s="324">
        <v>196</v>
      </c>
      <c r="H20" s="322">
        <v>16</v>
      </c>
      <c r="I20" s="325">
        <v>1041</v>
      </c>
      <c r="J20" s="322">
        <v>16</v>
      </c>
      <c r="K20" s="326">
        <v>1491</v>
      </c>
      <c r="L20" s="322">
        <v>16</v>
      </c>
      <c r="M20" s="326">
        <v>3551</v>
      </c>
      <c r="N20" s="322">
        <v>16</v>
      </c>
      <c r="O20" s="327">
        <v>6361</v>
      </c>
      <c r="P20" s="322">
        <v>16</v>
      </c>
      <c r="Q20" s="302">
        <v>360</v>
      </c>
      <c r="R20" s="304">
        <v>19</v>
      </c>
      <c r="S20" s="302">
        <v>700</v>
      </c>
      <c r="T20" s="304">
        <v>19</v>
      </c>
      <c r="U20" s="302"/>
      <c r="V20" s="304">
        <v>19</v>
      </c>
      <c r="W20" s="302">
        <v>180</v>
      </c>
      <c r="X20" s="304">
        <v>19</v>
      </c>
      <c r="Y20" s="302">
        <v>640</v>
      </c>
      <c r="Z20" s="304">
        <v>19</v>
      </c>
      <c r="AA20" s="302">
        <v>1700</v>
      </c>
      <c r="AB20" s="304">
        <v>19</v>
      </c>
      <c r="AC20" s="302">
        <v>1700</v>
      </c>
      <c r="AD20" s="304">
        <v>19</v>
      </c>
      <c r="AE20" s="302">
        <v>1800</v>
      </c>
      <c r="AF20" s="304">
        <v>19</v>
      </c>
    </row>
    <row r="21" spans="1:32" x14ac:dyDescent="0.25">
      <c r="A21" s="321">
        <v>85</v>
      </c>
      <c r="B21" s="322">
        <v>16</v>
      </c>
      <c r="C21" s="323">
        <v>96</v>
      </c>
      <c r="D21" s="322">
        <v>16</v>
      </c>
      <c r="E21" s="323">
        <v>114</v>
      </c>
      <c r="F21" s="322">
        <v>16</v>
      </c>
      <c r="G21" s="324">
        <v>200</v>
      </c>
      <c r="H21" s="322">
        <v>16</v>
      </c>
      <c r="I21" s="325">
        <v>1060</v>
      </c>
      <c r="J21" s="322">
        <v>16</v>
      </c>
      <c r="K21" s="326">
        <v>1520</v>
      </c>
      <c r="L21" s="322">
        <v>16</v>
      </c>
      <c r="M21" s="326">
        <v>4000</v>
      </c>
      <c r="N21" s="322">
        <v>16</v>
      </c>
      <c r="O21" s="327">
        <v>6430</v>
      </c>
      <c r="P21" s="322">
        <v>16</v>
      </c>
      <c r="Q21" s="302">
        <v>370</v>
      </c>
      <c r="R21" s="328">
        <v>20</v>
      </c>
      <c r="S21" s="302">
        <v>725</v>
      </c>
      <c r="T21" s="328">
        <v>20</v>
      </c>
      <c r="U21" s="302">
        <v>115</v>
      </c>
      <c r="V21" s="328">
        <v>20</v>
      </c>
      <c r="W21" s="302">
        <v>190</v>
      </c>
      <c r="X21" s="328">
        <v>20</v>
      </c>
      <c r="Y21" s="302">
        <v>670</v>
      </c>
      <c r="Z21" s="328">
        <v>20</v>
      </c>
      <c r="AA21" s="302">
        <v>1800</v>
      </c>
      <c r="AB21" s="328">
        <v>20</v>
      </c>
      <c r="AC21" s="302">
        <v>1800</v>
      </c>
      <c r="AD21" s="328">
        <v>20</v>
      </c>
      <c r="AE21" s="302">
        <v>2000</v>
      </c>
      <c r="AF21" s="328">
        <v>20</v>
      </c>
    </row>
    <row r="22" spans="1:32" x14ac:dyDescent="0.25">
      <c r="A22" s="321">
        <v>86</v>
      </c>
      <c r="B22" s="322">
        <v>15</v>
      </c>
      <c r="C22" s="323">
        <v>97</v>
      </c>
      <c r="D22" s="322">
        <v>15</v>
      </c>
      <c r="E22" s="323">
        <v>115</v>
      </c>
      <c r="F22" s="322">
        <v>15</v>
      </c>
      <c r="G22" s="324">
        <v>201</v>
      </c>
      <c r="H22" s="322">
        <v>15</v>
      </c>
      <c r="I22" s="325">
        <v>1061</v>
      </c>
      <c r="J22" s="322">
        <v>15</v>
      </c>
      <c r="K22" s="326">
        <v>1521</v>
      </c>
      <c r="L22" s="322">
        <v>15</v>
      </c>
      <c r="M22" s="326">
        <v>4001</v>
      </c>
      <c r="N22" s="322">
        <v>15</v>
      </c>
      <c r="O22" s="327">
        <v>6431</v>
      </c>
      <c r="P22" s="322">
        <v>15</v>
      </c>
      <c r="Q22" s="302">
        <v>380</v>
      </c>
      <c r="R22" s="304">
        <v>21</v>
      </c>
      <c r="S22" s="302">
        <v>750</v>
      </c>
      <c r="T22" s="304">
        <v>21</v>
      </c>
      <c r="U22" s="302"/>
      <c r="V22" s="304">
        <v>21</v>
      </c>
      <c r="W22" s="302">
        <v>200</v>
      </c>
      <c r="X22" s="304">
        <v>21</v>
      </c>
      <c r="Y22" s="302">
        <v>700</v>
      </c>
      <c r="Z22" s="304">
        <v>21</v>
      </c>
      <c r="AA22" s="302">
        <v>2000</v>
      </c>
      <c r="AB22" s="304">
        <v>21</v>
      </c>
      <c r="AC22" s="302">
        <v>2000</v>
      </c>
      <c r="AD22" s="304">
        <v>21</v>
      </c>
      <c r="AE22" s="302">
        <v>2200</v>
      </c>
      <c r="AF22" s="304">
        <v>21</v>
      </c>
    </row>
    <row r="23" spans="1:32" x14ac:dyDescent="0.25">
      <c r="A23" s="321">
        <v>87</v>
      </c>
      <c r="B23" s="322">
        <v>15</v>
      </c>
      <c r="C23" s="323">
        <v>98</v>
      </c>
      <c r="D23" s="322">
        <v>15</v>
      </c>
      <c r="E23" s="323">
        <v>118</v>
      </c>
      <c r="F23" s="322">
        <v>15</v>
      </c>
      <c r="G23" s="324">
        <v>205</v>
      </c>
      <c r="H23" s="322">
        <v>15</v>
      </c>
      <c r="I23" s="325">
        <v>1080</v>
      </c>
      <c r="J23" s="322">
        <v>15</v>
      </c>
      <c r="K23" s="326">
        <v>1550</v>
      </c>
      <c r="L23" s="322">
        <v>15</v>
      </c>
      <c r="M23" s="326">
        <v>4050</v>
      </c>
      <c r="N23" s="322">
        <v>15</v>
      </c>
      <c r="O23" s="327">
        <v>6500</v>
      </c>
      <c r="P23" s="322">
        <v>15</v>
      </c>
      <c r="Q23" s="302">
        <v>390</v>
      </c>
      <c r="R23" s="328">
        <v>22</v>
      </c>
      <c r="S23" s="302">
        <v>775</v>
      </c>
      <c r="T23" s="328">
        <v>22</v>
      </c>
      <c r="U23" s="302">
        <v>120</v>
      </c>
      <c r="V23" s="328">
        <v>22</v>
      </c>
      <c r="W23" s="302">
        <v>220</v>
      </c>
      <c r="X23" s="328">
        <v>22</v>
      </c>
      <c r="Y23" s="302">
        <v>750</v>
      </c>
      <c r="Z23" s="328">
        <v>22</v>
      </c>
      <c r="AA23" s="302">
        <v>2200</v>
      </c>
      <c r="AB23" s="328">
        <v>22</v>
      </c>
      <c r="AC23" s="302">
        <v>2200</v>
      </c>
      <c r="AD23" s="328">
        <v>22</v>
      </c>
      <c r="AE23" s="302">
        <v>2400</v>
      </c>
      <c r="AF23" s="328">
        <v>22</v>
      </c>
    </row>
    <row r="24" spans="1:32" x14ac:dyDescent="0.25">
      <c r="A24" s="321">
        <v>88</v>
      </c>
      <c r="B24" s="322">
        <v>14</v>
      </c>
      <c r="C24" s="323">
        <v>99</v>
      </c>
      <c r="D24" s="322">
        <v>14</v>
      </c>
      <c r="E24" s="323">
        <v>119</v>
      </c>
      <c r="F24" s="322">
        <v>14</v>
      </c>
      <c r="G24" s="324">
        <v>206</v>
      </c>
      <c r="H24" s="322">
        <v>14</v>
      </c>
      <c r="I24" s="325">
        <v>1081</v>
      </c>
      <c r="J24" s="322">
        <v>14</v>
      </c>
      <c r="K24" s="326">
        <v>1551</v>
      </c>
      <c r="L24" s="322">
        <v>14</v>
      </c>
      <c r="M24" s="326">
        <v>4051</v>
      </c>
      <c r="N24" s="322">
        <v>14</v>
      </c>
      <c r="O24" s="327">
        <v>6501</v>
      </c>
      <c r="P24" s="322">
        <v>14</v>
      </c>
      <c r="Q24" s="302">
        <v>400</v>
      </c>
      <c r="R24" s="304">
        <v>23</v>
      </c>
      <c r="S24" s="302">
        <v>800</v>
      </c>
      <c r="T24" s="304">
        <v>23</v>
      </c>
      <c r="U24" s="302">
        <v>125</v>
      </c>
      <c r="V24" s="304">
        <v>23</v>
      </c>
      <c r="W24" s="302">
        <v>240</v>
      </c>
      <c r="X24" s="304">
        <v>23</v>
      </c>
      <c r="Y24" s="302">
        <v>800</v>
      </c>
      <c r="Z24" s="304">
        <v>23</v>
      </c>
      <c r="AA24" s="302">
        <v>2400</v>
      </c>
      <c r="AB24" s="304">
        <v>23</v>
      </c>
      <c r="AC24" s="302">
        <v>2400</v>
      </c>
      <c r="AD24" s="304">
        <v>23</v>
      </c>
      <c r="AE24" s="302">
        <v>2600</v>
      </c>
      <c r="AF24" s="304">
        <v>23</v>
      </c>
    </row>
    <row r="25" spans="1:32" x14ac:dyDescent="0.25">
      <c r="A25" s="321">
        <v>89</v>
      </c>
      <c r="B25" s="322">
        <v>14</v>
      </c>
      <c r="C25" s="323">
        <v>100</v>
      </c>
      <c r="D25" s="322">
        <v>14</v>
      </c>
      <c r="E25" s="323">
        <v>122</v>
      </c>
      <c r="F25" s="322">
        <v>14</v>
      </c>
      <c r="G25" s="324">
        <v>210</v>
      </c>
      <c r="H25" s="322">
        <v>14</v>
      </c>
      <c r="I25" s="325">
        <v>1100</v>
      </c>
      <c r="J25" s="322">
        <v>14</v>
      </c>
      <c r="K25" s="326">
        <v>1580</v>
      </c>
      <c r="L25" s="322">
        <v>14</v>
      </c>
      <c r="M25" s="326">
        <v>4100</v>
      </c>
      <c r="N25" s="322">
        <v>14</v>
      </c>
      <c r="O25" s="327">
        <v>6570</v>
      </c>
      <c r="P25" s="322">
        <v>14</v>
      </c>
      <c r="Q25" s="302">
        <v>420</v>
      </c>
      <c r="R25" s="328">
        <v>24</v>
      </c>
      <c r="S25" s="302">
        <v>850</v>
      </c>
      <c r="T25" s="328">
        <v>24</v>
      </c>
      <c r="U25" s="302">
        <v>130</v>
      </c>
      <c r="V25" s="328">
        <v>24</v>
      </c>
      <c r="W25" s="302">
        <v>260</v>
      </c>
      <c r="X25" s="328">
        <v>24</v>
      </c>
      <c r="Y25" s="302">
        <v>850</v>
      </c>
      <c r="Z25" s="328">
        <v>24</v>
      </c>
      <c r="AA25" s="302">
        <v>2700</v>
      </c>
      <c r="AB25" s="328">
        <v>24</v>
      </c>
      <c r="AC25" s="302">
        <v>2600</v>
      </c>
      <c r="AD25" s="328">
        <v>24</v>
      </c>
      <c r="AE25" s="302">
        <v>2700</v>
      </c>
      <c r="AF25" s="328">
        <v>24</v>
      </c>
    </row>
    <row r="26" spans="1:32" x14ac:dyDescent="0.25">
      <c r="A26" s="321">
        <v>90</v>
      </c>
      <c r="B26" s="322">
        <v>13</v>
      </c>
      <c r="C26" s="323">
        <v>101</v>
      </c>
      <c r="D26" s="322">
        <v>13</v>
      </c>
      <c r="E26" s="323">
        <v>123</v>
      </c>
      <c r="F26" s="322">
        <v>13</v>
      </c>
      <c r="G26" s="324">
        <v>211</v>
      </c>
      <c r="H26" s="322">
        <v>13</v>
      </c>
      <c r="I26" s="325">
        <v>1101</v>
      </c>
      <c r="J26" s="322">
        <v>13</v>
      </c>
      <c r="K26" s="326">
        <v>1581</v>
      </c>
      <c r="L26" s="322">
        <v>13</v>
      </c>
      <c r="M26" s="326">
        <v>4101</v>
      </c>
      <c r="N26" s="322">
        <v>13</v>
      </c>
      <c r="O26" s="327">
        <v>6571</v>
      </c>
      <c r="P26" s="322">
        <v>13</v>
      </c>
      <c r="Q26" s="302">
        <v>440</v>
      </c>
      <c r="R26" s="304">
        <v>25</v>
      </c>
      <c r="S26" s="302">
        <v>950</v>
      </c>
      <c r="T26" s="304">
        <v>25</v>
      </c>
      <c r="U26" s="302">
        <v>135</v>
      </c>
      <c r="V26" s="304">
        <v>25</v>
      </c>
      <c r="W26" s="302">
        <v>280</v>
      </c>
      <c r="X26" s="304">
        <v>25</v>
      </c>
      <c r="Y26" s="302">
        <v>950</v>
      </c>
      <c r="Z26" s="304">
        <v>25</v>
      </c>
      <c r="AA26" s="302">
        <v>3000</v>
      </c>
      <c r="AB26" s="304">
        <v>25</v>
      </c>
      <c r="AC26" s="302">
        <v>2800</v>
      </c>
      <c r="AD26" s="304">
        <v>25</v>
      </c>
      <c r="AE26" s="302">
        <v>2900</v>
      </c>
      <c r="AF26" s="304">
        <v>25</v>
      </c>
    </row>
    <row r="27" spans="1:32" x14ac:dyDescent="0.25">
      <c r="A27" s="321">
        <v>91</v>
      </c>
      <c r="B27" s="322">
        <v>13</v>
      </c>
      <c r="C27" s="323">
        <v>102</v>
      </c>
      <c r="D27" s="322">
        <v>13</v>
      </c>
      <c r="E27" s="323">
        <v>126</v>
      </c>
      <c r="F27" s="322">
        <v>13</v>
      </c>
      <c r="G27" s="324">
        <v>215</v>
      </c>
      <c r="H27" s="322">
        <v>13</v>
      </c>
      <c r="I27" s="325">
        <v>1120</v>
      </c>
      <c r="J27" s="322">
        <v>13</v>
      </c>
      <c r="K27" s="326">
        <v>2020</v>
      </c>
      <c r="L27" s="322">
        <v>13</v>
      </c>
      <c r="M27" s="326">
        <v>4160</v>
      </c>
      <c r="N27" s="322">
        <v>13</v>
      </c>
      <c r="O27" s="327">
        <v>7040</v>
      </c>
      <c r="P27" s="322">
        <v>13</v>
      </c>
    </row>
    <row r="28" spans="1:32" x14ac:dyDescent="0.25">
      <c r="A28" s="321">
        <v>92</v>
      </c>
      <c r="B28" s="322">
        <v>12</v>
      </c>
      <c r="C28" s="323">
        <v>103</v>
      </c>
      <c r="D28" s="322">
        <v>12</v>
      </c>
      <c r="E28" s="323">
        <v>127</v>
      </c>
      <c r="F28" s="322">
        <v>12</v>
      </c>
      <c r="G28" s="324">
        <v>216</v>
      </c>
      <c r="H28" s="322">
        <v>12</v>
      </c>
      <c r="I28" s="325">
        <v>1121</v>
      </c>
      <c r="J28" s="322">
        <v>12</v>
      </c>
      <c r="K28" s="326">
        <v>2021</v>
      </c>
      <c r="L28" s="322">
        <v>12</v>
      </c>
      <c r="M28" s="326">
        <v>4161</v>
      </c>
      <c r="N28" s="322">
        <v>12</v>
      </c>
      <c r="O28" s="327">
        <v>7041</v>
      </c>
      <c r="P28" s="322">
        <v>12</v>
      </c>
    </row>
    <row r="29" spans="1:32" x14ac:dyDescent="0.25">
      <c r="A29" s="321">
        <v>94</v>
      </c>
      <c r="B29" s="322">
        <v>12</v>
      </c>
      <c r="C29" s="323">
        <v>105</v>
      </c>
      <c r="D29" s="322">
        <v>12</v>
      </c>
      <c r="E29" s="323">
        <v>130</v>
      </c>
      <c r="F29" s="322">
        <v>12</v>
      </c>
      <c r="G29" s="324">
        <v>220</v>
      </c>
      <c r="H29" s="322">
        <v>12</v>
      </c>
      <c r="I29" s="325">
        <v>1140</v>
      </c>
      <c r="J29" s="322">
        <v>12</v>
      </c>
      <c r="K29" s="326">
        <v>2060</v>
      </c>
      <c r="L29" s="322">
        <v>12</v>
      </c>
      <c r="M29" s="326">
        <v>4220</v>
      </c>
      <c r="N29" s="322">
        <v>12</v>
      </c>
      <c r="O29" s="327">
        <v>7120</v>
      </c>
      <c r="P29" s="322">
        <v>12</v>
      </c>
    </row>
    <row r="30" spans="1:32" x14ac:dyDescent="0.25">
      <c r="A30" s="321">
        <v>95</v>
      </c>
      <c r="B30" s="322">
        <v>11</v>
      </c>
      <c r="C30" s="323">
        <v>106</v>
      </c>
      <c r="D30" s="322">
        <v>11</v>
      </c>
      <c r="E30" s="323">
        <v>131</v>
      </c>
      <c r="F30" s="322">
        <v>11</v>
      </c>
      <c r="G30" s="324">
        <v>221</v>
      </c>
      <c r="H30" s="322">
        <v>11</v>
      </c>
      <c r="I30" s="325">
        <v>1141</v>
      </c>
      <c r="J30" s="322">
        <v>11</v>
      </c>
      <c r="K30" s="326">
        <v>2061</v>
      </c>
      <c r="L30" s="322">
        <v>11</v>
      </c>
      <c r="M30" s="326">
        <v>4221</v>
      </c>
      <c r="N30" s="322">
        <v>11</v>
      </c>
      <c r="O30" s="327">
        <v>7121</v>
      </c>
      <c r="P30" s="322">
        <v>11</v>
      </c>
    </row>
    <row r="31" spans="1:32" x14ac:dyDescent="0.25">
      <c r="A31" s="321">
        <v>97</v>
      </c>
      <c r="B31" s="322">
        <v>11</v>
      </c>
      <c r="C31" s="323">
        <v>108</v>
      </c>
      <c r="D31" s="322">
        <v>11</v>
      </c>
      <c r="E31" s="323">
        <v>134</v>
      </c>
      <c r="F31" s="322">
        <v>11</v>
      </c>
      <c r="G31" s="324">
        <v>225</v>
      </c>
      <c r="H31" s="322">
        <v>11</v>
      </c>
      <c r="I31" s="325">
        <v>1160</v>
      </c>
      <c r="J31" s="322">
        <v>11</v>
      </c>
      <c r="K31" s="326">
        <v>2100</v>
      </c>
      <c r="L31" s="322">
        <v>11</v>
      </c>
      <c r="M31" s="326">
        <v>4300</v>
      </c>
      <c r="N31" s="322">
        <v>11</v>
      </c>
      <c r="O31" s="327">
        <v>7200</v>
      </c>
      <c r="P31" s="322">
        <v>11</v>
      </c>
    </row>
    <row r="32" spans="1:32" x14ac:dyDescent="0.25">
      <c r="A32" s="321">
        <v>98</v>
      </c>
      <c r="B32" s="322">
        <v>10</v>
      </c>
      <c r="C32" s="323">
        <v>109</v>
      </c>
      <c r="D32" s="322">
        <v>10</v>
      </c>
      <c r="E32" s="323">
        <v>135</v>
      </c>
      <c r="F32" s="322">
        <v>10</v>
      </c>
      <c r="G32" s="324">
        <v>226</v>
      </c>
      <c r="H32" s="322">
        <v>10</v>
      </c>
      <c r="I32" s="325">
        <v>1161</v>
      </c>
      <c r="J32" s="322">
        <v>10</v>
      </c>
      <c r="K32" s="326">
        <v>2101</v>
      </c>
      <c r="L32" s="322">
        <v>10</v>
      </c>
      <c r="M32" s="326">
        <v>4301</v>
      </c>
      <c r="N32" s="322">
        <v>10</v>
      </c>
      <c r="O32" s="327">
        <v>7201</v>
      </c>
      <c r="P32" s="322">
        <v>10</v>
      </c>
    </row>
    <row r="33" spans="1:16" x14ac:dyDescent="0.25">
      <c r="A33" s="321">
        <v>100</v>
      </c>
      <c r="B33" s="322">
        <v>10</v>
      </c>
      <c r="C33" s="323">
        <v>111</v>
      </c>
      <c r="D33" s="322">
        <v>10</v>
      </c>
      <c r="E33" s="323">
        <v>138</v>
      </c>
      <c r="F33" s="322">
        <v>10</v>
      </c>
      <c r="G33" s="324">
        <v>232</v>
      </c>
      <c r="H33" s="322">
        <v>10</v>
      </c>
      <c r="I33" s="325">
        <v>1180</v>
      </c>
      <c r="J33" s="322">
        <v>10</v>
      </c>
      <c r="K33" s="326">
        <v>2150</v>
      </c>
      <c r="L33" s="322">
        <v>10</v>
      </c>
      <c r="M33" s="326">
        <v>4380</v>
      </c>
      <c r="N33" s="322">
        <v>10</v>
      </c>
      <c r="O33" s="327">
        <v>7280</v>
      </c>
      <c r="P33" s="322">
        <v>10</v>
      </c>
    </row>
    <row r="34" spans="1:16" x14ac:dyDescent="0.25">
      <c r="A34" s="321">
        <v>101</v>
      </c>
      <c r="B34" s="322">
        <v>9</v>
      </c>
      <c r="C34" s="323">
        <v>112</v>
      </c>
      <c r="D34" s="322">
        <v>9</v>
      </c>
      <c r="E34" s="323">
        <v>139</v>
      </c>
      <c r="F34" s="322">
        <v>9</v>
      </c>
      <c r="G34" s="324">
        <v>233</v>
      </c>
      <c r="H34" s="322">
        <v>9</v>
      </c>
      <c r="I34" s="325">
        <v>1181</v>
      </c>
      <c r="J34" s="322">
        <v>9</v>
      </c>
      <c r="K34" s="326">
        <v>2151</v>
      </c>
      <c r="L34" s="322">
        <v>9</v>
      </c>
      <c r="M34" s="326">
        <v>4381</v>
      </c>
      <c r="N34" s="322">
        <v>9</v>
      </c>
      <c r="O34" s="327">
        <v>7281</v>
      </c>
      <c r="P34" s="322">
        <v>9</v>
      </c>
    </row>
    <row r="35" spans="1:16" x14ac:dyDescent="0.25">
      <c r="A35" s="321">
        <v>103</v>
      </c>
      <c r="B35" s="322">
        <v>9</v>
      </c>
      <c r="C35" s="323">
        <v>114</v>
      </c>
      <c r="D35" s="322">
        <v>9</v>
      </c>
      <c r="E35" s="323">
        <v>142</v>
      </c>
      <c r="F35" s="322">
        <v>9</v>
      </c>
      <c r="G35" s="324">
        <v>239</v>
      </c>
      <c r="H35" s="322">
        <v>9</v>
      </c>
      <c r="I35" s="325">
        <v>1200</v>
      </c>
      <c r="J35" s="322">
        <v>9</v>
      </c>
      <c r="K35" s="326">
        <v>2200</v>
      </c>
      <c r="L35" s="322">
        <v>9</v>
      </c>
      <c r="M35" s="326">
        <v>4460</v>
      </c>
      <c r="N35" s="322">
        <v>9</v>
      </c>
      <c r="O35" s="327">
        <v>7360</v>
      </c>
      <c r="P35" s="322">
        <v>9</v>
      </c>
    </row>
    <row r="36" spans="1:16" x14ac:dyDescent="0.25">
      <c r="A36" s="321">
        <v>104</v>
      </c>
      <c r="B36" s="322">
        <v>8</v>
      </c>
      <c r="C36" s="323">
        <v>115</v>
      </c>
      <c r="D36" s="322">
        <v>8</v>
      </c>
      <c r="E36" s="323">
        <v>143</v>
      </c>
      <c r="F36" s="322">
        <v>8</v>
      </c>
      <c r="G36" s="324">
        <v>240</v>
      </c>
      <c r="H36" s="322">
        <v>8</v>
      </c>
      <c r="I36" s="325">
        <v>1201</v>
      </c>
      <c r="J36" s="322">
        <v>8</v>
      </c>
      <c r="K36" s="326">
        <v>2201</v>
      </c>
      <c r="L36" s="322">
        <v>8</v>
      </c>
      <c r="M36" s="326">
        <v>4461</v>
      </c>
      <c r="N36" s="322">
        <v>8</v>
      </c>
      <c r="O36" s="327">
        <v>7361</v>
      </c>
      <c r="P36" s="322">
        <v>8</v>
      </c>
    </row>
    <row r="37" spans="1:16" x14ac:dyDescent="0.25">
      <c r="A37" s="321">
        <v>106</v>
      </c>
      <c r="B37" s="322">
        <v>8</v>
      </c>
      <c r="C37" s="323">
        <v>118</v>
      </c>
      <c r="D37" s="322">
        <v>8</v>
      </c>
      <c r="E37" s="323">
        <v>146</v>
      </c>
      <c r="F37" s="322">
        <v>8</v>
      </c>
      <c r="G37" s="324">
        <v>246</v>
      </c>
      <c r="H37" s="322">
        <v>8</v>
      </c>
      <c r="I37" s="325">
        <v>1230</v>
      </c>
      <c r="J37" s="322">
        <v>8</v>
      </c>
      <c r="K37" s="326">
        <v>2250</v>
      </c>
      <c r="L37" s="322">
        <v>8</v>
      </c>
      <c r="M37" s="326">
        <v>4540</v>
      </c>
      <c r="N37" s="322">
        <v>8</v>
      </c>
      <c r="O37" s="327">
        <v>7440</v>
      </c>
      <c r="P37" s="322">
        <v>8</v>
      </c>
    </row>
    <row r="38" spans="1:16" x14ac:dyDescent="0.25">
      <c r="A38" s="321">
        <v>107</v>
      </c>
      <c r="B38" s="322">
        <v>7</v>
      </c>
      <c r="C38" s="323">
        <v>119</v>
      </c>
      <c r="D38" s="322">
        <v>7</v>
      </c>
      <c r="E38" s="323">
        <v>147</v>
      </c>
      <c r="F38" s="322">
        <v>7</v>
      </c>
      <c r="G38" s="324">
        <v>247</v>
      </c>
      <c r="H38" s="322">
        <v>7</v>
      </c>
      <c r="I38" s="325">
        <v>1231</v>
      </c>
      <c r="J38" s="322">
        <v>7</v>
      </c>
      <c r="K38" s="326">
        <v>2251</v>
      </c>
      <c r="L38" s="322">
        <v>7</v>
      </c>
      <c r="M38" s="326">
        <v>4541</v>
      </c>
      <c r="N38" s="322">
        <v>7</v>
      </c>
      <c r="O38" s="327">
        <v>7441</v>
      </c>
      <c r="P38" s="322">
        <v>7</v>
      </c>
    </row>
    <row r="39" spans="1:16" x14ac:dyDescent="0.25">
      <c r="A39" s="321">
        <v>110</v>
      </c>
      <c r="B39" s="322">
        <v>7</v>
      </c>
      <c r="C39" s="323">
        <v>122</v>
      </c>
      <c r="D39" s="322">
        <v>7</v>
      </c>
      <c r="E39" s="323">
        <v>150</v>
      </c>
      <c r="F39" s="322">
        <v>7</v>
      </c>
      <c r="G39" s="324">
        <v>253</v>
      </c>
      <c r="H39" s="322">
        <v>7</v>
      </c>
      <c r="I39" s="325">
        <v>1260</v>
      </c>
      <c r="J39" s="322">
        <v>7</v>
      </c>
      <c r="K39" s="326">
        <v>2300</v>
      </c>
      <c r="L39" s="322">
        <v>7</v>
      </c>
      <c r="M39" s="326">
        <v>5020</v>
      </c>
      <c r="N39" s="322">
        <v>7</v>
      </c>
      <c r="O39" s="327">
        <v>7520</v>
      </c>
      <c r="P39" s="322">
        <v>7</v>
      </c>
    </row>
    <row r="40" spans="1:16" x14ac:dyDescent="0.25">
      <c r="A40" s="321">
        <v>111</v>
      </c>
      <c r="B40" s="322">
        <v>6</v>
      </c>
      <c r="C40" s="323">
        <v>123</v>
      </c>
      <c r="D40" s="322">
        <v>6</v>
      </c>
      <c r="E40" s="323">
        <v>151</v>
      </c>
      <c r="F40" s="322">
        <v>6</v>
      </c>
      <c r="G40" s="324">
        <v>254</v>
      </c>
      <c r="H40" s="322">
        <v>6</v>
      </c>
      <c r="I40" s="325">
        <v>1261</v>
      </c>
      <c r="J40" s="322">
        <v>6</v>
      </c>
      <c r="K40" s="326">
        <v>2301</v>
      </c>
      <c r="L40" s="322">
        <v>6</v>
      </c>
      <c r="M40" s="326">
        <v>5021</v>
      </c>
      <c r="N40" s="322">
        <v>6</v>
      </c>
      <c r="O40" s="327">
        <v>7521</v>
      </c>
      <c r="P40" s="322">
        <v>6</v>
      </c>
    </row>
    <row r="41" spans="1:16" x14ac:dyDescent="0.25">
      <c r="A41" s="321">
        <v>112</v>
      </c>
      <c r="B41" s="322">
        <v>6</v>
      </c>
      <c r="C41" s="323">
        <v>126</v>
      </c>
      <c r="D41" s="322">
        <v>6</v>
      </c>
      <c r="E41" s="323">
        <v>154</v>
      </c>
      <c r="F41" s="322">
        <v>6</v>
      </c>
      <c r="G41" s="324">
        <v>260</v>
      </c>
      <c r="H41" s="322">
        <v>6</v>
      </c>
      <c r="I41" s="325">
        <v>1290</v>
      </c>
      <c r="J41" s="322">
        <v>6</v>
      </c>
      <c r="K41" s="326">
        <v>2350</v>
      </c>
      <c r="L41" s="322">
        <v>6</v>
      </c>
      <c r="M41" s="326">
        <v>5100</v>
      </c>
      <c r="N41" s="322">
        <v>6</v>
      </c>
      <c r="O41" s="327">
        <v>8000</v>
      </c>
      <c r="P41" s="322">
        <v>6</v>
      </c>
    </row>
    <row r="42" spans="1:16" x14ac:dyDescent="0.25">
      <c r="A42" s="321">
        <v>113</v>
      </c>
      <c r="B42" s="322">
        <v>5</v>
      </c>
      <c r="C42" s="323">
        <v>127</v>
      </c>
      <c r="D42" s="322">
        <v>5</v>
      </c>
      <c r="E42" s="323">
        <v>155</v>
      </c>
      <c r="F42" s="322">
        <v>5</v>
      </c>
      <c r="G42" s="324">
        <v>261</v>
      </c>
      <c r="H42" s="322">
        <v>5</v>
      </c>
      <c r="I42" s="325">
        <v>1291</v>
      </c>
      <c r="J42" s="322">
        <v>5</v>
      </c>
      <c r="K42" s="326">
        <v>2351</v>
      </c>
      <c r="L42" s="322">
        <v>5</v>
      </c>
      <c r="M42" s="326">
        <v>5101</v>
      </c>
      <c r="N42" s="322">
        <v>5</v>
      </c>
      <c r="O42" s="327">
        <v>8001</v>
      </c>
      <c r="P42" s="322">
        <v>5</v>
      </c>
    </row>
    <row r="43" spans="1:16" x14ac:dyDescent="0.25">
      <c r="A43" s="321">
        <v>115</v>
      </c>
      <c r="B43" s="322">
        <v>5</v>
      </c>
      <c r="C43" s="323">
        <v>130</v>
      </c>
      <c r="D43" s="322">
        <v>5</v>
      </c>
      <c r="E43" s="323">
        <v>158</v>
      </c>
      <c r="F43" s="322">
        <v>5</v>
      </c>
      <c r="G43" s="324">
        <v>267</v>
      </c>
      <c r="H43" s="322">
        <v>5</v>
      </c>
      <c r="I43" s="325">
        <v>1320</v>
      </c>
      <c r="J43" s="322">
        <v>5</v>
      </c>
      <c r="K43" s="326">
        <v>2400</v>
      </c>
      <c r="L43" s="322">
        <v>5</v>
      </c>
      <c r="M43" s="326">
        <v>5200</v>
      </c>
      <c r="N43" s="322">
        <v>5</v>
      </c>
      <c r="O43" s="327">
        <v>8100</v>
      </c>
      <c r="P43" s="322">
        <v>5</v>
      </c>
    </row>
    <row r="44" spans="1:16" x14ac:dyDescent="0.25">
      <c r="A44" s="321">
        <v>116</v>
      </c>
      <c r="B44" s="322">
        <v>4</v>
      </c>
      <c r="C44" s="323">
        <v>131</v>
      </c>
      <c r="D44" s="322">
        <v>4</v>
      </c>
      <c r="E44" s="323">
        <v>159</v>
      </c>
      <c r="F44" s="322">
        <v>4</v>
      </c>
      <c r="G44" s="324">
        <v>268</v>
      </c>
      <c r="H44" s="322">
        <v>4</v>
      </c>
      <c r="I44" s="325">
        <v>1321</v>
      </c>
      <c r="J44" s="322">
        <v>4</v>
      </c>
      <c r="K44" s="326">
        <v>2401</v>
      </c>
      <c r="L44" s="322">
        <v>4</v>
      </c>
      <c r="M44" s="326">
        <v>5201</v>
      </c>
      <c r="N44" s="322">
        <v>4</v>
      </c>
      <c r="O44" s="327">
        <v>8101</v>
      </c>
      <c r="P44" s="322">
        <v>4</v>
      </c>
    </row>
    <row r="45" spans="1:16" x14ac:dyDescent="0.25">
      <c r="A45" s="321">
        <v>118</v>
      </c>
      <c r="B45" s="322">
        <v>4</v>
      </c>
      <c r="C45" s="323">
        <v>135</v>
      </c>
      <c r="D45" s="322">
        <v>4</v>
      </c>
      <c r="E45" s="323">
        <v>162</v>
      </c>
      <c r="F45" s="322">
        <v>4</v>
      </c>
      <c r="G45" s="324">
        <v>274</v>
      </c>
      <c r="H45" s="322">
        <v>4</v>
      </c>
      <c r="I45" s="325">
        <v>1350</v>
      </c>
      <c r="J45" s="322">
        <v>4</v>
      </c>
      <c r="K45" s="326">
        <v>2450</v>
      </c>
      <c r="L45" s="322">
        <v>4</v>
      </c>
      <c r="M45" s="326">
        <v>5300</v>
      </c>
      <c r="N45" s="322">
        <v>4</v>
      </c>
      <c r="O45" s="327">
        <v>8200</v>
      </c>
      <c r="P45" s="322">
        <v>4</v>
      </c>
    </row>
    <row r="46" spans="1:16" x14ac:dyDescent="0.25">
      <c r="A46" s="321">
        <v>119</v>
      </c>
      <c r="B46" s="322">
        <v>3</v>
      </c>
      <c r="C46" s="323">
        <v>136</v>
      </c>
      <c r="D46" s="322">
        <v>3</v>
      </c>
      <c r="E46" s="323">
        <v>163</v>
      </c>
      <c r="F46" s="322">
        <v>3</v>
      </c>
      <c r="G46" s="324">
        <v>275</v>
      </c>
      <c r="H46" s="322">
        <v>3</v>
      </c>
      <c r="I46" s="325">
        <v>1351</v>
      </c>
      <c r="J46" s="322">
        <v>3</v>
      </c>
      <c r="K46" s="326">
        <v>2451</v>
      </c>
      <c r="L46" s="322">
        <v>3</v>
      </c>
      <c r="M46" s="326">
        <v>5301</v>
      </c>
      <c r="N46" s="322">
        <v>3</v>
      </c>
      <c r="O46" s="327">
        <v>8201</v>
      </c>
      <c r="P46" s="322">
        <v>3</v>
      </c>
    </row>
    <row r="47" spans="1:16" x14ac:dyDescent="0.25">
      <c r="A47" s="332">
        <v>122</v>
      </c>
      <c r="B47" s="322">
        <v>3</v>
      </c>
      <c r="C47" s="333">
        <v>140</v>
      </c>
      <c r="D47" s="322">
        <v>3</v>
      </c>
      <c r="E47" s="333">
        <v>166</v>
      </c>
      <c r="F47" s="322">
        <v>3</v>
      </c>
      <c r="G47" s="334">
        <v>281</v>
      </c>
      <c r="H47" s="322">
        <v>3</v>
      </c>
      <c r="I47" s="335">
        <v>1380</v>
      </c>
      <c r="J47" s="322">
        <v>3</v>
      </c>
      <c r="K47" s="336">
        <v>2500</v>
      </c>
      <c r="L47" s="322">
        <v>3</v>
      </c>
      <c r="M47" s="336">
        <v>5400</v>
      </c>
      <c r="N47" s="322">
        <v>3</v>
      </c>
      <c r="O47" s="337">
        <v>8300</v>
      </c>
      <c r="P47" s="322">
        <v>3</v>
      </c>
    </row>
    <row r="48" spans="1:16" x14ac:dyDescent="0.25">
      <c r="A48" s="332">
        <v>123</v>
      </c>
      <c r="B48" s="322">
        <v>2</v>
      </c>
      <c r="C48" s="333">
        <v>141</v>
      </c>
      <c r="D48" s="322">
        <v>2</v>
      </c>
      <c r="E48" s="333">
        <v>167</v>
      </c>
      <c r="F48" s="322">
        <v>2</v>
      </c>
      <c r="G48" s="334">
        <v>282</v>
      </c>
      <c r="H48" s="322">
        <v>2</v>
      </c>
      <c r="I48" s="335">
        <v>1381</v>
      </c>
      <c r="J48" s="322">
        <v>2</v>
      </c>
      <c r="K48" s="336">
        <v>2501</v>
      </c>
      <c r="L48" s="322">
        <v>2</v>
      </c>
      <c r="M48" s="336">
        <v>5401</v>
      </c>
      <c r="N48" s="322">
        <v>2</v>
      </c>
      <c r="O48" s="337">
        <v>8301</v>
      </c>
      <c r="P48" s="322">
        <v>2</v>
      </c>
    </row>
    <row r="49" spans="1:16" x14ac:dyDescent="0.25">
      <c r="A49" s="332">
        <v>126</v>
      </c>
      <c r="B49" s="322">
        <v>2</v>
      </c>
      <c r="C49" s="333">
        <v>145</v>
      </c>
      <c r="D49" s="322">
        <v>2</v>
      </c>
      <c r="E49" s="333">
        <v>170</v>
      </c>
      <c r="F49" s="322">
        <v>2</v>
      </c>
      <c r="G49" s="334">
        <v>288</v>
      </c>
      <c r="H49" s="322">
        <v>2</v>
      </c>
      <c r="I49" s="335">
        <v>1410</v>
      </c>
      <c r="J49" s="322">
        <v>2</v>
      </c>
      <c r="K49" s="336">
        <v>2550</v>
      </c>
      <c r="L49" s="322">
        <v>2</v>
      </c>
      <c r="M49" s="336">
        <v>5500</v>
      </c>
      <c r="N49" s="322">
        <v>2</v>
      </c>
      <c r="O49" s="337">
        <v>8400</v>
      </c>
      <c r="P49" s="322">
        <v>2</v>
      </c>
    </row>
    <row r="50" spans="1:16" x14ac:dyDescent="0.25">
      <c r="A50" s="338">
        <v>127</v>
      </c>
      <c r="B50" s="322">
        <v>1</v>
      </c>
      <c r="C50" s="339">
        <v>146</v>
      </c>
      <c r="D50" s="322">
        <v>1</v>
      </c>
      <c r="E50" s="339">
        <v>171</v>
      </c>
      <c r="F50" s="322">
        <v>2</v>
      </c>
      <c r="G50" s="340">
        <v>289</v>
      </c>
      <c r="H50" s="322">
        <v>1</v>
      </c>
      <c r="I50" s="341">
        <v>1411</v>
      </c>
      <c r="J50" s="322">
        <v>1</v>
      </c>
      <c r="K50" s="342">
        <v>2551</v>
      </c>
      <c r="L50" s="322">
        <v>1</v>
      </c>
      <c r="M50" s="342">
        <v>5501</v>
      </c>
      <c r="N50" s="322">
        <v>1</v>
      </c>
      <c r="O50" s="343">
        <v>8401</v>
      </c>
      <c r="P50" s="322">
        <v>1</v>
      </c>
    </row>
    <row r="51" spans="1:16" x14ac:dyDescent="0.25">
      <c r="A51" s="344" t="s">
        <v>132</v>
      </c>
      <c r="B51" s="312" t="s">
        <v>59</v>
      </c>
      <c r="C51" s="344" t="s">
        <v>76</v>
      </c>
      <c r="D51" s="312" t="s">
        <v>59</v>
      </c>
      <c r="E51" s="344" t="s">
        <v>166</v>
      </c>
      <c r="F51" s="312" t="s">
        <v>59</v>
      </c>
      <c r="G51" s="344" t="s">
        <v>167</v>
      </c>
      <c r="H51" s="312" t="s">
        <v>59</v>
      </c>
      <c r="I51" s="345" t="s">
        <v>79</v>
      </c>
      <c r="J51" s="312" t="s">
        <v>59</v>
      </c>
      <c r="K51" s="345" t="s">
        <v>83</v>
      </c>
      <c r="L51" s="312" t="s">
        <v>59</v>
      </c>
      <c r="M51" s="345" t="s">
        <v>84</v>
      </c>
      <c r="N51" s="312" t="s">
        <v>59</v>
      </c>
      <c r="O51" s="345" t="s">
        <v>87</v>
      </c>
      <c r="P51" s="312" t="s">
        <v>59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showZeros="0" view="pageBreakPreview" topLeftCell="S1" zoomScaleSheetLayoutView="100" workbookViewId="0">
      <selection activeCell="Z27" sqref="Z27"/>
    </sheetView>
  </sheetViews>
  <sheetFormatPr baseColWidth="10" defaultColWidth="8.625" defaultRowHeight="12.75" x14ac:dyDescent="0.2"/>
  <cols>
    <col min="1" max="1" width="4.625" style="346" customWidth="1"/>
    <col min="2" max="2" width="4.125" style="347" customWidth="1"/>
    <col min="3" max="3" width="4.625" style="346" customWidth="1"/>
    <col min="4" max="4" width="4.125" style="347" customWidth="1"/>
    <col min="5" max="5" width="6.75" style="346" customWidth="1"/>
    <col min="6" max="6" width="4.125" style="347" customWidth="1"/>
    <col min="7" max="7" width="5.5" style="346" customWidth="1"/>
    <col min="8" max="8" width="4.125" style="347" customWidth="1"/>
    <col min="9" max="9" width="5.5" style="348" customWidth="1"/>
    <col min="10" max="10" width="4.125" style="347" customWidth="1"/>
    <col min="11" max="11" width="5.5" style="348" customWidth="1"/>
    <col min="12" max="12" width="4.125" style="347" customWidth="1"/>
    <col min="13" max="13" width="6.375" style="348" customWidth="1"/>
    <col min="14" max="14" width="4.125" style="347" customWidth="1"/>
    <col min="15" max="15" width="6.375" style="348" customWidth="1"/>
    <col min="16" max="16" width="4.125" style="347" customWidth="1"/>
    <col min="17" max="17" width="11.125" style="348" customWidth="1"/>
    <col min="18" max="18" width="4.125" style="347" customWidth="1"/>
    <col min="19" max="19" width="11.125" style="348" customWidth="1"/>
    <col min="20" max="20" width="4.125" style="347" customWidth="1"/>
    <col min="21" max="21" width="9.875" style="349" customWidth="1"/>
    <col min="22" max="22" width="4.125" style="347" customWidth="1"/>
    <col min="23" max="23" width="4.875" style="349" customWidth="1"/>
    <col min="24" max="24" width="4.125" style="347" customWidth="1"/>
    <col min="25" max="25" width="8.5" style="349" customWidth="1"/>
    <col min="26" max="26" width="4.125" style="347" customWidth="1"/>
    <col min="27" max="27" width="7.375" style="349" customWidth="1"/>
    <col min="28" max="28" width="4.125" style="347" customWidth="1"/>
    <col min="29" max="29" width="6" style="349" customWidth="1"/>
    <col min="30" max="30" width="4.125" style="347" customWidth="1"/>
    <col min="31" max="31" width="7" style="349" customWidth="1"/>
    <col min="32" max="32" width="4.125" style="347" customWidth="1"/>
    <col min="33" max="33" width="8.25" style="349" customWidth="1"/>
    <col min="34" max="34" width="4.125" style="347" customWidth="1"/>
    <col min="35" max="35" width="8.75" style="349" customWidth="1"/>
    <col min="36" max="36" width="4.125" style="347" customWidth="1"/>
    <col min="37" max="16384" width="8.625" style="347"/>
  </cols>
  <sheetData>
    <row r="1" spans="1:36" s="354" customFormat="1" x14ac:dyDescent="0.2">
      <c r="A1" s="350" t="s">
        <v>132</v>
      </c>
      <c r="B1" s="351" t="s">
        <v>59</v>
      </c>
      <c r="C1" s="350" t="s">
        <v>76</v>
      </c>
      <c r="D1" s="351" t="s">
        <v>59</v>
      </c>
      <c r="E1" s="350" t="s">
        <v>166</v>
      </c>
      <c r="F1" s="351" t="s">
        <v>59</v>
      </c>
      <c r="G1" s="350" t="s">
        <v>167</v>
      </c>
      <c r="H1" s="351" t="s">
        <v>59</v>
      </c>
      <c r="I1" s="352" t="s">
        <v>79</v>
      </c>
      <c r="J1" s="351" t="s">
        <v>59</v>
      </c>
      <c r="K1" s="352" t="s">
        <v>83</v>
      </c>
      <c r="L1" s="351" t="s">
        <v>59</v>
      </c>
      <c r="M1" s="352" t="s">
        <v>84</v>
      </c>
      <c r="N1" s="351" t="s">
        <v>59</v>
      </c>
      <c r="O1" s="352" t="s">
        <v>85</v>
      </c>
      <c r="P1" s="351" t="s">
        <v>59</v>
      </c>
      <c r="Q1" s="352" t="s">
        <v>87</v>
      </c>
      <c r="R1" s="351" t="s">
        <v>59</v>
      </c>
      <c r="S1" s="352" t="s">
        <v>88</v>
      </c>
      <c r="T1" s="351" t="s">
        <v>59</v>
      </c>
      <c r="U1" s="353" t="s">
        <v>169</v>
      </c>
      <c r="V1" s="351" t="s">
        <v>59</v>
      </c>
      <c r="W1" s="353" t="s">
        <v>170</v>
      </c>
      <c r="X1" s="351" t="s">
        <v>59</v>
      </c>
      <c r="Y1" s="353" t="s">
        <v>171</v>
      </c>
      <c r="Z1" s="351" t="s">
        <v>59</v>
      </c>
      <c r="AA1" s="353" t="s">
        <v>7</v>
      </c>
      <c r="AB1" s="351" t="s">
        <v>59</v>
      </c>
      <c r="AC1" s="353" t="s">
        <v>6</v>
      </c>
      <c r="AD1" s="351" t="s">
        <v>59</v>
      </c>
      <c r="AE1" s="353" t="s">
        <v>172</v>
      </c>
      <c r="AF1" s="351" t="s">
        <v>59</v>
      </c>
      <c r="AG1" s="353" t="s">
        <v>173</v>
      </c>
      <c r="AH1" s="351" t="s">
        <v>59</v>
      </c>
      <c r="AI1" s="353" t="s">
        <v>174</v>
      </c>
      <c r="AJ1" s="351" t="s">
        <v>59</v>
      </c>
    </row>
    <row r="2" spans="1:36" x14ac:dyDescent="0.2">
      <c r="A2" s="355">
        <v>0</v>
      </c>
      <c r="B2" s="356">
        <v>25</v>
      </c>
      <c r="C2" s="355">
        <v>0</v>
      </c>
      <c r="D2" s="356">
        <v>25</v>
      </c>
      <c r="E2" s="355">
        <v>0</v>
      </c>
      <c r="F2" s="356">
        <v>25</v>
      </c>
      <c r="G2" s="355">
        <v>0</v>
      </c>
      <c r="H2" s="356">
        <v>25</v>
      </c>
      <c r="I2" s="357">
        <v>0</v>
      </c>
      <c r="J2" s="356">
        <v>25</v>
      </c>
      <c r="K2" s="357">
        <v>0</v>
      </c>
      <c r="L2" s="356">
        <v>25</v>
      </c>
      <c r="M2" s="357">
        <v>0</v>
      </c>
      <c r="N2" s="356">
        <v>25</v>
      </c>
      <c r="O2" s="357">
        <v>0</v>
      </c>
      <c r="P2" s="356">
        <v>25</v>
      </c>
      <c r="Q2" s="357">
        <v>0</v>
      </c>
      <c r="R2" s="356">
        <v>25</v>
      </c>
      <c r="S2" s="357">
        <v>0</v>
      </c>
      <c r="T2" s="356">
        <v>25</v>
      </c>
      <c r="U2" s="358">
        <v>0</v>
      </c>
      <c r="V2" s="356">
        <v>1</v>
      </c>
      <c r="W2" s="358">
        <v>0</v>
      </c>
      <c r="X2" s="356">
        <v>1</v>
      </c>
      <c r="Y2" s="358">
        <v>0</v>
      </c>
      <c r="Z2" s="356">
        <v>1</v>
      </c>
      <c r="AA2" s="358">
        <v>0</v>
      </c>
      <c r="AB2" s="356">
        <v>1</v>
      </c>
      <c r="AC2" s="358">
        <v>0</v>
      </c>
      <c r="AD2" s="356">
        <v>1</v>
      </c>
      <c r="AE2" s="358">
        <v>0</v>
      </c>
      <c r="AF2" s="356">
        <v>1</v>
      </c>
      <c r="AG2" s="358">
        <v>0</v>
      </c>
      <c r="AH2" s="356">
        <v>1</v>
      </c>
      <c r="AI2" s="358">
        <v>0</v>
      </c>
      <c r="AJ2" s="356">
        <v>1</v>
      </c>
    </row>
    <row r="3" spans="1:36" x14ac:dyDescent="0.2">
      <c r="A3" s="359">
        <v>68</v>
      </c>
      <c r="B3" s="360">
        <v>25</v>
      </c>
      <c r="C3" s="359">
        <v>79</v>
      </c>
      <c r="D3" s="360">
        <v>25</v>
      </c>
      <c r="E3" s="359">
        <v>87</v>
      </c>
      <c r="F3" s="360">
        <v>25</v>
      </c>
      <c r="G3" s="359">
        <v>154</v>
      </c>
      <c r="H3" s="360">
        <v>25</v>
      </c>
      <c r="I3" s="361">
        <v>470</v>
      </c>
      <c r="J3" s="360">
        <v>25</v>
      </c>
      <c r="K3" s="361">
        <v>1240</v>
      </c>
      <c r="L3" s="360">
        <v>25</v>
      </c>
      <c r="M3" s="361">
        <v>3050</v>
      </c>
      <c r="N3" s="360">
        <v>25</v>
      </c>
      <c r="O3" s="361">
        <v>7000</v>
      </c>
      <c r="P3" s="360">
        <v>25</v>
      </c>
      <c r="Q3" s="361">
        <v>5500</v>
      </c>
      <c r="R3" s="360">
        <v>25</v>
      </c>
      <c r="S3" s="361">
        <v>11300</v>
      </c>
      <c r="T3" s="360">
        <v>25</v>
      </c>
      <c r="U3" s="362">
        <v>250</v>
      </c>
      <c r="V3" s="360">
        <v>2</v>
      </c>
      <c r="W3" s="362">
        <v>500</v>
      </c>
      <c r="X3" s="360">
        <v>2</v>
      </c>
      <c r="Y3" s="362">
        <v>80</v>
      </c>
      <c r="Z3" s="360">
        <v>2</v>
      </c>
      <c r="AA3" s="362">
        <v>100</v>
      </c>
      <c r="AB3" s="360">
        <v>2</v>
      </c>
      <c r="AC3" s="362">
        <v>450</v>
      </c>
      <c r="AD3" s="360">
        <v>2</v>
      </c>
      <c r="AE3" s="362">
        <v>200</v>
      </c>
      <c r="AF3" s="360">
        <v>2</v>
      </c>
      <c r="AG3" s="362">
        <v>500</v>
      </c>
      <c r="AH3" s="360">
        <v>2</v>
      </c>
      <c r="AI3" s="362">
        <v>300</v>
      </c>
      <c r="AJ3" s="360">
        <v>2</v>
      </c>
    </row>
    <row r="4" spans="1:36" x14ac:dyDescent="0.2">
      <c r="A4" s="359"/>
      <c r="B4" s="360"/>
      <c r="C4" s="359">
        <v>80</v>
      </c>
      <c r="D4" s="360">
        <v>24</v>
      </c>
      <c r="E4" s="359">
        <v>88</v>
      </c>
      <c r="F4" s="360">
        <v>24</v>
      </c>
      <c r="G4" s="359">
        <v>155</v>
      </c>
      <c r="H4" s="360">
        <v>24</v>
      </c>
      <c r="I4" s="361">
        <v>471</v>
      </c>
      <c r="J4" s="360">
        <v>24</v>
      </c>
      <c r="K4" s="361">
        <v>1241</v>
      </c>
      <c r="L4" s="360">
        <v>24</v>
      </c>
      <c r="M4" s="361">
        <v>3051</v>
      </c>
      <c r="N4" s="360">
        <v>24</v>
      </c>
      <c r="O4" s="361">
        <v>7001</v>
      </c>
      <c r="P4" s="360">
        <v>24</v>
      </c>
      <c r="Q4" s="361">
        <v>5501</v>
      </c>
      <c r="R4" s="360">
        <v>24</v>
      </c>
      <c r="S4" s="361">
        <v>11301</v>
      </c>
      <c r="T4" s="360">
        <v>24</v>
      </c>
      <c r="U4" s="362"/>
      <c r="V4" s="360"/>
      <c r="W4" s="362"/>
      <c r="X4" s="360"/>
      <c r="Y4" s="362"/>
      <c r="Z4" s="360"/>
      <c r="AA4" s="362"/>
      <c r="AB4" s="360"/>
      <c r="AC4" s="362"/>
      <c r="AD4" s="360"/>
      <c r="AE4" s="362"/>
      <c r="AF4" s="360"/>
      <c r="AG4" s="362"/>
      <c r="AH4" s="360"/>
      <c r="AI4" s="362"/>
      <c r="AJ4" s="360"/>
    </row>
    <row r="5" spans="1:36" x14ac:dyDescent="0.2">
      <c r="A5" s="359">
        <v>69</v>
      </c>
      <c r="B5" s="360">
        <v>24</v>
      </c>
      <c r="C5" s="359">
        <v>81</v>
      </c>
      <c r="D5" s="360">
        <v>24</v>
      </c>
      <c r="E5" s="359">
        <v>89</v>
      </c>
      <c r="F5" s="360">
        <v>24</v>
      </c>
      <c r="G5" s="359">
        <v>157</v>
      </c>
      <c r="H5" s="360">
        <v>24</v>
      </c>
      <c r="I5" s="361">
        <v>485</v>
      </c>
      <c r="J5" s="360">
        <v>24</v>
      </c>
      <c r="K5" s="361">
        <v>1260</v>
      </c>
      <c r="L5" s="360">
        <v>24</v>
      </c>
      <c r="M5" s="361">
        <v>3090</v>
      </c>
      <c r="N5" s="360">
        <v>24</v>
      </c>
      <c r="O5" s="361">
        <v>7100</v>
      </c>
      <c r="P5" s="360">
        <v>24</v>
      </c>
      <c r="Q5" s="361">
        <v>6000</v>
      </c>
      <c r="R5" s="360">
        <v>24</v>
      </c>
      <c r="S5" s="361">
        <v>11550</v>
      </c>
      <c r="T5" s="360">
        <v>24</v>
      </c>
      <c r="U5" s="362">
        <v>260</v>
      </c>
      <c r="V5" s="360">
        <v>3</v>
      </c>
      <c r="W5" s="362">
        <v>550</v>
      </c>
      <c r="X5" s="360">
        <v>3</v>
      </c>
      <c r="Y5" s="362">
        <v>85</v>
      </c>
      <c r="Z5" s="360">
        <v>3</v>
      </c>
      <c r="AA5" s="362"/>
      <c r="AB5" s="360">
        <v>3</v>
      </c>
      <c r="AC5" s="362">
        <v>500</v>
      </c>
      <c r="AD5" s="360">
        <v>3</v>
      </c>
      <c r="AE5" s="362">
        <v>300</v>
      </c>
      <c r="AF5" s="360">
        <v>3</v>
      </c>
      <c r="AG5" s="362">
        <v>600</v>
      </c>
      <c r="AH5" s="360">
        <v>3</v>
      </c>
      <c r="AI5" s="362">
        <v>400</v>
      </c>
      <c r="AJ5" s="360">
        <v>3</v>
      </c>
    </row>
    <row r="6" spans="1:36" x14ac:dyDescent="0.2">
      <c r="A6" s="359"/>
      <c r="B6" s="360"/>
      <c r="C6" s="359">
        <v>82</v>
      </c>
      <c r="D6" s="360">
        <v>23</v>
      </c>
      <c r="E6" s="359">
        <v>90</v>
      </c>
      <c r="F6" s="360">
        <v>23</v>
      </c>
      <c r="G6" s="359">
        <v>158</v>
      </c>
      <c r="H6" s="360">
        <v>23</v>
      </c>
      <c r="I6" s="361">
        <v>486</v>
      </c>
      <c r="J6" s="360">
        <v>23</v>
      </c>
      <c r="K6" s="361">
        <v>1261</v>
      </c>
      <c r="L6" s="360">
        <v>23</v>
      </c>
      <c r="M6" s="361">
        <v>3091</v>
      </c>
      <c r="N6" s="360">
        <v>23</v>
      </c>
      <c r="O6" s="361">
        <v>7101</v>
      </c>
      <c r="P6" s="360">
        <v>23</v>
      </c>
      <c r="Q6" s="361">
        <v>6001</v>
      </c>
      <c r="R6" s="360">
        <v>23</v>
      </c>
      <c r="S6" s="361">
        <v>11551</v>
      </c>
      <c r="T6" s="360">
        <v>23</v>
      </c>
      <c r="U6" s="362"/>
      <c r="V6" s="360"/>
      <c r="W6" s="362"/>
      <c r="X6" s="360"/>
      <c r="Y6" s="362"/>
      <c r="Z6" s="360"/>
      <c r="AA6" s="362"/>
      <c r="AB6" s="360"/>
      <c r="AC6" s="362"/>
      <c r="AD6" s="360"/>
      <c r="AE6" s="362"/>
      <c r="AF6" s="360"/>
      <c r="AG6" s="362"/>
      <c r="AH6" s="360"/>
      <c r="AI6" s="362"/>
      <c r="AJ6" s="360"/>
    </row>
    <row r="7" spans="1:36" x14ac:dyDescent="0.2">
      <c r="A7" s="359">
        <v>70</v>
      </c>
      <c r="B7" s="360">
        <v>23</v>
      </c>
      <c r="C7" s="359">
        <v>83</v>
      </c>
      <c r="D7" s="360">
        <v>23</v>
      </c>
      <c r="E7" s="359">
        <v>91</v>
      </c>
      <c r="F7" s="360">
        <v>23</v>
      </c>
      <c r="G7" s="359">
        <v>160</v>
      </c>
      <c r="H7" s="360">
        <v>23</v>
      </c>
      <c r="I7" s="361">
        <v>500</v>
      </c>
      <c r="J7" s="360">
        <v>23</v>
      </c>
      <c r="K7" s="361">
        <v>1280</v>
      </c>
      <c r="L7" s="360">
        <v>23</v>
      </c>
      <c r="M7" s="361">
        <v>3130</v>
      </c>
      <c r="N7" s="360">
        <v>23</v>
      </c>
      <c r="O7" s="361">
        <v>7200</v>
      </c>
      <c r="P7" s="360">
        <v>23</v>
      </c>
      <c r="Q7" s="361">
        <v>6100</v>
      </c>
      <c r="R7" s="360">
        <v>23</v>
      </c>
      <c r="S7" s="361">
        <v>12100</v>
      </c>
      <c r="T7" s="360">
        <v>23</v>
      </c>
      <c r="U7" s="362">
        <v>270</v>
      </c>
      <c r="V7" s="360">
        <v>4</v>
      </c>
      <c r="W7" s="362">
        <v>575</v>
      </c>
      <c r="X7" s="360">
        <v>4</v>
      </c>
      <c r="Y7" s="362">
        <v>90</v>
      </c>
      <c r="Z7" s="360">
        <v>4</v>
      </c>
      <c r="AA7" s="362">
        <v>110</v>
      </c>
      <c r="AB7" s="360">
        <v>4</v>
      </c>
      <c r="AC7" s="362">
        <v>525</v>
      </c>
      <c r="AD7" s="360">
        <v>4</v>
      </c>
      <c r="AE7" s="362">
        <v>400</v>
      </c>
      <c r="AF7" s="360">
        <v>4</v>
      </c>
      <c r="AG7" s="362">
        <v>700</v>
      </c>
      <c r="AH7" s="360">
        <v>4</v>
      </c>
      <c r="AI7" s="362">
        <v>500</v>
      </c>
      <c r="AJ7" s="360">
        <v>4</v>
      </c>
    </row>
    <row r="8" spans="1:36" x14ac:dyDescent="0.2">
      <c r="A8" s="359">
        <v>71</v>
      </c>
      <c r="B8" s="360">
        <v>22</v>
      </c>
      <c r="C8" s="359">
        <v>84</v>
      </c>
      <c r="D8" s="360">
        <v>22</v>
      </c>
      <c r="E8" s="359">
        <v>92</v>
      </c>
      <c r="F8" s="360">
        <v>22</v>
      </c>
      <c r="G8" s="359">
        <v>161</v>
      </c>
      <c r="H8" s="360">
        <v>22</v>
      </c>
      <c r="I8" s="361">
        <v>501</v>
      </c>
      <c r="J8" s="360">
        <v>22</v>
      </c>
      <c r="K8" s="361">
        <v>1281</v>
      </c>
      <c r="L8" s="360">
        <v>22</v>
      </c>
      <c r="M8" s="361">
        <v>3131</v>
      </c>
      <c r="N8" s="360">
        <v>22</v>
      </c>
      <c r="O8" s="361">
        <v>7201</v>
      </c>
      <c r="P8" s="360">
        <v>22</v>
      </c>
      <c r="Q8" s="361">
        <v>6101</v>
      </c>
      <c r="R8" s="360">
        <v>22</v>
      </c>
      <c r="S8" s="361">
        <v>12101</v>
      </c>
      <c r="T8" s="360">
        <v>22</v>
      </c>
      <c r="U8" s="362"/>
      <c r="V8" s="360"/>
      <c r="W8" s="362"/>
      <c r="X8" s="360"/>
      <c r="Y8" s="362"/>
      <c r="Z8" s="360"/>
      <c r="AA8" s="362"/>
      <c r="AB8" s="360"/>
      <c r="AC8" s="362"/>
      <c r="AD8" s="360"/>
      <c r="AE8" s="362"/>
      <c r="AF8" s="360"/>
      <c r="AG8" s="362"/>
      <c r="AH8" s="360"/>
      <c r="AI8" s="362"/>
      <c r="AJ8" s="360"/>
    </row>
    <row r="9" spans="1:36" x14ac:dyDescent="0.2">
      <c r="A9" s="359">
        <v>72</v>
      </c>
      <c r="B9" s="360">
        <v>22</v>
      </c>
      <c r="C9" s="359">
        <v>85</v>
      </c>
      <c r="D9" s="360">
        <v>22</v>
      </c>
      <c r="E9" s="359">
        <v>94</v>
      </c>
      <c r="F9" s="360">
        <v>22</v>
      </c>
      <c r="G9" s="359">
        <v>163</v>
      </c>
      <c r="H9" s="360">
        <v>22</v>
      </c>
      <c r="I9" s="361">
        <v>520</v>
      </c>
      <c r="J9" s="360">
        <v>22</v>
      </c>
      <c r="K9" s="361">
        <v>1300</v>
      </c>
      <c r="L9" s="360">
        <v>22</v>
      </c>
      <c r="M9" s="361">
        <v>3170</v>
      </c>
      <c r="N9" s="360">
        <v>22</v>
      </c>
      <c r="O9" s="361">
        <v>7300</v>
      </c>
      <c r="P9" s="360">
        <v>22</v>
      </c>
      <c r="Q9" s="361">
        <v>6200</v>
      </c>
      <c r="R9" s="360">
        <v>22</v>
      </c>
      <c r="S9" s="361">
        <v>12250</v>
      </c>
      <c r="T9" s="360">
        <v>22</v>
      </c>
      <c r="U9" s="362">
        <v>280</v>
      </c>
      <c r="V9" s="360">
        <v>5</v>
      </c>
      <c r="W9" s="362">
        <v>600</v>
      </c>
      <c r="X9" s="360">
        <v>5</v>
      </c>
      <c r="Y9" s="362">
        <v>95</v>
      </c>
      <c r="Z9" s="360">
        <v>5</v>
      </c>
      <c r="AA9" s="362"/>
      <c r="AB9" s="360">
        <v>5</v>
      </c>
      <c r="AC9" s="362">
        <v>550</v>
      </c>
      <c r="AD9" s="360">
        <v>5</v>
      </c>
      <c r="AE9" s="362">
        <v>500</v>
      </c>
      <c r="AF9" s="360">
        <v>5</v>
      </c>
      <c r="AG9" s="362">
        <v>800</v>
      </c>
      <c r="AH9" s="360">
        <v>5</v>
      </c>
      <c r="AI9" s="362">
        <v>600</v>
      </c>
      <c r="AJ9" s="360">
        <v>5</v>
      </c>
    </row>
    <row r="10" spans="1:36" x14ac:dyDescent="0.2">
      <c r="A10" s="359">
        <v>73</v>
      </c>
      <c r="B10" s="360">
        <v>21</v>
      </c>
      <c r="C10" s="359">
        <v>86</v>
      </c>
      <c r="D10" s="360">
        <v>21</v>
      </c>
      <c r="E10" s="359">
        <v>95</v>
      </c>
      <c r="F10" s="360">
        <v>21</v>
      </c>
      <c r="G10" s="359">
        <v>164</v>
      </c>
      <c r="H10" s="360">
        <v>21</v>
      </c>
      <c r="I10" s="361">
        <v>521</v>
      </c>
      <c r="J10" s="360">
        <v>21</v>
      </c>
      <c r="K10" s="361">
        <v>1301</v>
      </c>
      <c r="L10" s="360">
        <v>21</v>
      </c>
      <c r="M10" s="361">
        <v>3171</v>
      </c>
      <c r="N10" s="360">
        <v>21</v>
      </c>
      <c r="O10" s="361">
        <v>7301</v>
      </c>
      <c r="P10" s="360">
        <v>21</v>
      </c>
      <c r="Q10" s="361">
        <v>6201</v>
      </c>
      <c r="R10" s="360">
        <v>21</v>
      </c>
      <c r="S10" s="361">
        <v>12251</v>
      </c>
      <c r="T10" s="360">
        <v>21</v>
      </c>
      <c r="U10" s="362"/>
      <c r="V10" s="360"/>
      <c r="W10" s="362"/>
      <c r="X10" s="360"/>
      <c r="Y10" s="362"/>
      <c r="Z10" s="360"/>
      <c r="AA10" s="362"/>
      <c r="AB10" s="360"/>
      <c r="AC10" s="362"/>
      <c r="AD10" s="360"/>
      <c r="AE10" s="362"/>
      <c r="AF10" s="360"/>
      <c r="AG10" s="362"/>
      <c r="AH10" s="360"/>
      <c r="AI10" s="362"/>
      <c r="AJ10" s="360"/>
    </row>
    <row r="11" spans="1:36" x14ac:dyDescent="0.2">
      <c r="A11" s="359">
        <v>74</v>
      </c>
      <c r="B11" s="360">
        <v>21</v>
      </c>
      <c r="C11" s="359">
        <v>87</v>
      </c>
      <c r="D11" s="360">
        <v>21</v>
      </c>
      <c r="E11" s="359">
        <v>97</v>
      </c>
      <c r="F11" s="360">
        <v>21</v>
      </c>
      <c r="G11" s="359">
        <v>166</v>
      </c>
      <c r="H11" s="360">
        <v>21</v>
      </c>
      <c r="I11" s="361">
        <v>540</v>
      </c>
      <c r="J11" s="360">
        <v>21</v>
      </c>
      <c r="K11" s="361">
        <v>1320</v>
      </c>
      <c r="L11" s="360">
        <v>21</v>
      </c>
      <c r="M11" s="361">
        <v>3210</v>
      </c>
      <c r="N11" s="360">
        <v>21</v>
      </c>
      <c r="O11" s="361">
        <v>7400</v>
      </c>
      <c r="P11" s="360">
        <v>21</v>
      </c>
      <c r="Q11" s="361">
        <v>6300</v>
      </c>
      <c r="R11" s="360">
        <v>21</v>
      </c>
      <c r="S11" s="361">
        <v>12400</v>
      </c>
      <c r="T11" s="360">
        <v>21</v>
      </c>
      <c r="U11" s="362">
        <v>290</v>
      </c>
      <c r="V11" s="360">
        <v>6</v>
      </c>
      <c r="W11" s="362">
        <v>625</v>
      </c>
      <c r="X11" s="360">
        <v>6</v>
      </c>
      <c r="Y11" s="362">
        <v>100</v>
      </c>
      <c r="Z11" s="360">
        <v>6</v>
      </c>
      <c r="AA11" s="362">
        <v>120</v>
      </c>
      <c r="AB11" s="360">
        <v>6</v>
      </c>
      <c r="AC11" s="362">
        <v>575</v>
      </c>
      <c r="AD11" s="360">
        <v>6</v>
      </c>
      <c r="AE11" s="362">
        <v>600</v>
      </c>
      <c r="AF11" s="360">
        <v>6</v>
      </c>
      <c r="AG11" s="362">
        <v>900</v>
      </c>
      <c r="AH11" s="360">
        <v>6</v>
      </c>
      <c r="AI11" s="362">
        <v>700</v>
      </c>
      <c r="AJ11" s="360">
        <v>6</v>
      </c>
    </row>
    <row r="12" spans="1:36" x14ac:dyDescent="0.2">
      <c r="A12" s="359">
        <v>75</v>
      </c>
      <c r="B12" s="360">
        <v>20</v>
      </c>
      <c r="C12" s="359">
        <v>88</v>
      </c>
      <c r="D12" s="360">
        <v>20</v>
      </c>
      <c r="E12" s="359">
        <v>98</v>
      </c>
      <c r="F12" s="360">
        <v>20</v>
      </c>
      <c r="G12" s="359">
        <v>167</v>
      </c>
      <c r="H12" s="360">
        <v>20</v>
      </c>
      <c r="I12" s="361">
        <v>541</v>
      </c>
      <c r="J12" s="360">
        <v>20</v>
      </c>
      <c r="K12" s="361">
        <v>1321</v>
      </c>
      <c r="L12" s="360">
        <v>20</v>
      </c>
      <c r="M12" s="361">
        <v>3211</v>
      </c>
      <c r="N12" s="360">
        <v>20</v>
      </c>
      <c r="O12" s="361">
        <v>7401</v>
      </c>
      <c r="P12" s="360">
        <v>20</v>
      </c>
      <c r="Q12" s="361">
        <v>6301</v>
      </c>
      <c r="R12" s="360">
        <v>20</v>
      </c>
      <c r="S12" s="361">
        <v>12401</v>
      </c>
      <c r="T12" s="360">
        <v>20</v>
      </c>
      <c r="U12" s="362"/>
      <c r="V12" s="360"/>
      <c r="W12" s="362"/>
      <c r="X12" s="360"/>
      <c r="Y12" s="362"/>
      <c r="Z12" s="360"/>
      <c r="AA12" s="362"/>
      <c r="AB12" s="360"/>
      <c r="AC12" s="362"/>
      <c r="AD12" s="360"/>
      <c r="AE12" s="362"/>
      <c r="AF12" s="360"/>
      <c r="AG12" s="362"/>
      <c r="AH12" s="360"/>
      <c r="AI12" s="362"/>
      <c r="AJ12" s="360"/>
    </row>
    <row r="13" spans="1:36" x14ac:dyDescent="0.2">
      <c r="A13" s="359">
        <v>76</v>
      </c>
      <c r="B13" s="360">
        <v>20</v>
      </c>
      <c r="C13" s="359">
        <v>89</v>
      </c>
      <c r="D13" s="360">
        <v>20</v>
      </c>
      <c r="E13" s="359">
        <v>100</v>
      </c>
      <c r="F13" s="360">
        <v>20</v>
      </c>
      <c r="G13" s="359">
        <v>170</v>
      </c>
      <c r="H13" s="360">
        <v>20</v>
      </c>
      <c r="I13" s="361">
        <v>560</v>
      </c>
      <c r="J13" s="360">
        <v>20</v>
      </c>
      <c r="K13" s="361">
        <v>1340</v>
      </c>
      <c r="L13" s="360">
        <v>20</v>
      </c>
      <c r="M13" s="361">
        <v>3250</v>
      </c>
      <c r="N13" s="360">
        <v>20</v>
      </c>
      <c r="O13" s="361">
        <v>7500</v>
      </c>
      <c r="P13" s="360">
        <v>20</v>
      </c>
      <c r="Q13" s="361">
        <v>6400</v>
      </c>
      <c r="R13" s="360">
        <v>20</v>
      </c>
      <c r="S13" s="361">
        <v>12550</v>
      </c>
      <c r="T13" s="360">
        <v>20</v>
      </c>
      <c r="U13" s="362">
        <v>300</v>
      </c>
      <c r="V13" s="360">
        <v>7</v>
      </c>
      <c r="W13" s="362">
        <v>650</v>
      </c>
      <c r="X13" s="360">
        <v>7</v>
      </c>
      <c r="Y13" s="362">
        <v>105</v>
      </c>
      <c r="Z13" s="360">
        <v>7</v>
      </c>
      <c r="AA13" s="362"/>
      <c r="AB13" s="360">
        <v>7</v>
      </c>
      <c r="AC13" s="362">
        <v>600</v>
      </c>
      <c r="AD13" s="360">
        <v>7</v>
      </c>
      <c r="AE13" s="362">
        <v>700</v>
      </c>
      <c r="AF13" s="360">
        <v>7</v>
      </c>
      <c r="AG13" s="362">
        <v>1000</v>
      </c>
      <c r="AH13" s="360">
        <v>7</v>
      </c>
      <c r="AI13" s="362">
        <v>800</v>
      </c>
      <c r="AJ13" s="360">
        <v>7</v>
      </c>
    </row>
    <row r="14" spans="1:36" x14ac:dyDescent="0.2">
      <c r="A14" s="359">
        <v>77</v>
      </c>
      <c r="B14" s="360">
        <v>19</v>
      </c>
      <c r="C14" s="359">
        <v>90</v>
      </c>
      <c r="D14" s="360">
        <v>19</v>
      </c>
      <c r="E14" s="359">
        <v>101</v>
      </c>
      <c r="F14" s="360">
        <v>19</v>
      </c>
      <c r="G14" s="359">
        <v>171</v>
      </c>
      <c r="H14" s="360">
        <v>19</v>
      </c>
      <c r="I14" s="361">
        <v>561</v>
      </c>
      <c r="J14" s="360">
        <v>19</v>
      </c>
      <c r="K14" s="361">
        <v>1341</v>
      </c>
      <c r="L14" s="360">
        <v>19</v>
      </c>
      <c r="M14" s="361">
        <v>3251</v>
      </c>
      <c r="N14" s="360">
        <v>19</v>
      </c>
      <c r="O14" s="361">
        <v>7501</v>
      </c>
      <c r="P14" s="360">
        <v>19</v>
      </c>
      <c r="Q14" s="361">
        <v>6401</v>
      </c>
      <c r="R14" s="360">
        <v>19</v>
      </c>
      <c r="S14" s="361">
        <v>12551</v>
      </c>
      <c r="T14" s="360">
        <v>19</v>
      </c>
      <c r="U14" s="362"/>
      <c r="V14" s="360"/>
      <c r="W14" s="362"/>
      <c r="X14" s="360"/>
      <c r="Y14" s="362"/>
      <c r="Z14" s="360"/>
      <c r="AA14" s="362"/>
      <c r="AB14" s="360"/>
      <c r="AC14" s="362"/>
      <c r="AD14" s="360"/>
      <c r="AE14" s="362"/>
      <c r="AF14" s="360"/>
      <c r="AG14" s="362"/>
      <c r="AH14" s="360"/>
      <c r="AI14" s="362"/>
      <c r="AJ14" s="360"/>
    </row>
    <row r="15" spans="1:36" x14ac:dyDescent="0.2">
      <c r="A15" s="359">
        <v>78</v>
      </c>
      <c r="B15" s="360">
        <v>19</v>
      </c>
      <c r="C15" s="359">
        <v>91</v>
      </c>
      <c r="D15" s="360">
        <v>19</v>
      </c>
      <c r="E15" s="359">
        <v>103</v>
      </c>
      <c r="F15" s="360">
        <v>19</v>
      </c>
      <c r="G15" s="359">
        <v>175</v>
      </c>
      <c r="H15" s="360">
        <v>19</v>
      </c>
      <c r="I15" s="361">
        <v>580</v>
      </c>
      <c r="J15" s="360">
        <v>19</v>
      </c>
      <c r="K15" s="361">
        <v>1370</v>
      </c>
      <c r="L15" s="360">
        <v>19</v>
      </c>
      <c r="M15" s="361">
        <v>3300</v>
      </c>
      <c r="N15" s="360">
        <v>19</v>
      </c>
      <c r="O15" s="361">
        <v>8050</v>
      </c>
      <c r="P15" s="360">
        <v>19</v>
      </c>
      <c r="Q15" s="361">
        <v>6500</v>
      </c>
      <c r="R15" s="360">
        <v>19</v>
      </c>
      <c r="S15" s="361">
        <v>13100</v>
      </c>
      <c r="T15" s="360">
        <v>19</v>
      </c>
      <c r="U15" s="362">
        <v>310</v>
      </c>
      <c r="V15" s="360">
        <v>8</v>
      </c>
      <c r="W15" s="362">
        <v>675</v>
      </c>
      <c r="X15" s="360">
        <v>8</v>
      </c>
      <c r="Y15" s="362"/>
      <c r="Z15" s="360">
        <v>8</v>
      </c>
      <c r="AA15" s="362">
        <v>130</v>
      </c>
      <c r="AB15" s="360">
        <v>8</v>
      </c>
      <c r="AC15" s="362">
        <v>625</v>
      </c>
      <c r="AD15" s="360">
        <v>8</v>
      </c>
      <c r="AE15" s="362">
        <v>800</v>
      </c>
      <c r="AF15" s="360">
        <v>8</v>
      </c>
      <c r="AG15" s="362">
        <v>1100</v>
      </c>
      <c r="AH15" s="360">
        <v>8</v>
      </c>
      <c r="AI15" s="362">
        <v>900</v>
      </c>
      <c r="AJ15" s="360">
        <v>8</v>
      </c>
    </row>
    <row r="16" spans="1:36" x14ac:dyDescent="0.2">
      <c r="A16" s="359">
        <v>79</v>
      </c>
      <c r="B16" s="360">
        <v>18</v>
      </c>
      <c r="C16" s="359">
        <v>92</v>
      </c>
      <c r="D16" s="360">
        <v>18</v>
      </c>
      <c r="E16" s="359">
        <v>104</v>
      </c>
      <c r="F16" s="360">
        <v>18</v>
      </c>
      <c r="G16" s="359">
        <v>176</v>
      </c>
      <c r="H16" s="360">
        <v>18</v>
      </c>
      <c r="I16" s="361">
        <v>581</v>
      </c>
      <c r="J16" s="360">
        <v>18</v>
      </c>
      <c r="K16" s="361">
        <v>1371</v>
      </c>
      <c r="L16" s="360">
        <v>18</v>
      </c>
      <c r="M16" s="361">
        <v>3301</v>
      </c>
      <c r="N16" s="360">
        <v>18</v>
      </c>
      <c r="O16" s="361">
        <v>8051</v>
      </c>
      <c r="P16" s="360">
        <v>18</v>
      </c>
      <c r="Q16" s="361">
        <v>6501</v>
      </c>
      <c r="R16" s="360">
        <v>18</v>
      </c>
      <c r="S16" s="361">
        <v>13101</v>
      </c>
      <c r="T16" s="360">
        <v>18</v>
      </c>
      <c r="U16" s="362"/>
      <c r="V16" s="360"/>
      <c r="W16" s="362"/>
      <c r="X16" s="360"/>
      <c r="Y16" s="362"/>
      <c r="Z16" s="360"/>
      <c r="AA16" s="362"/>
      <c r="AB16" s="360"/>
      <c r="AC16" s="362"/>
      <c r="AD16" s="360"/>
      <c r="AE16" s="362"/>
      <c r="AF16" s="360"/>
      <c r="AG16" s="362"/>
      <c r="AH16" s="360"/>
      <c r="AI16" s="362"/>
      <c r="AJ16" s="360"/>
    </row>
    <row r="17" spans="1:36" x14ac:dyDescent="0.2">
      <c r="A17" s="359">
        <v>81</v>
      </c>
      <c r="B17" s="360">
        <v>18</v>
      </c>
      <c r="C17" s="359">
        <v>93</v>
      </c>
      <c r="D17" s="360">
        <v>18</v>
      </c>
      <c r="E17" s="359">
        <v>106</v>
      </c>
      <c r="F17" s="360">
        <v>18</v>
      </c>
      <c r="G17" s="359">
        <v>180</v>
      </c>
      <c r="H17" s="360">
        <v>18</v>
      </c>
      <c r="I17" s="361">
        <v>1000</v>
      </c>
      <c r="J17" s="360">
        <v>18</v>
      </c>
      <c r="K17" s="361">
        <v>1400</v>
      </c>
      <c r="L17" s="360">
        <v>18</v>
      </c>
      <c r="M17" s="361">
        <v>3350</v>
      </c>
      <c r="N17" s="360">
        <v>18</v>
      </c>
      <c r="O17" s="361">
        <v>8200</v>
      </c>
      <c r="P17" s="360">
        <v>18</v>
      </c>
      <c r="Q17" s="361">
        <v>7000</v>
      </c>
      <c r="R17" s="360">
        <v>18</v>
      </c>
      <c r="S17" s="361">
        <v>13250</v>
      </c>
      <c r="T17" s="360">
        <v>18</v>
      </c>
      <c r="U17" s="362">
        <v>320</v>
      </c>
      <c r="V17" s="360">
        <v>9</v>
      </c>
      <c r="W17" s="362">
        <v>700</v>
      </c>
      <c r="X17" s="360">
        <v>9</v>
      </c>
      <c r="Y17" s="362">
        <v>110</v>
      </c>
      <c r="Z17" s="360">
        <v>9</v>
      </c>
      <c r="AA17" s="362">
        <v>140</v>
      </c>
      <c r="AB17" s="360">
        <v>9</v>
      </c>
      <c r="AC17" s="362">
        <v>650</v>
      </c>
      <c r="AD17" s="360">
        <v>9</v>
      </c>
      <c r="AE17" s="362">
        <v>900</v>
      </c>
      <c r="AF17" s="360">
        <v>9</v>
      </c>
      <c r="AG17" s="362">
        <v>1200</v>
      </c>
      <c r="AH17" s="360">
        <v>9</v>
      </c>
      <c r="AI17" s="362">
        <v>1000</v>
      </c>
      <c r="AJ17" s="360">
        <v>9</v>
      </c>
    </row>
    <row r="18" spans="1:36" x14ac:dyDescent="0.2">
      <c r="A18" s="359">
        <v>82</v>
      </c>
      <c r="B18" s="360">
        <v>17</v>
      </c>
      <c r="C18" s="359">
        <v>94</v>
      </c>
      <c r="D18" s="360">
        <v>17</v>
      </c>
      <c r="E18" s="359">
        <v>107</v>
      </c>
      <c r="F18" s="360">
        <v>17</v>
      </c>
      <c r="G18" s="359">
        <v>181</v>
      </c>
      <c r="H18" s="360">
        <v>17</v>
      </c>
      <c r="I18" s="361">
        <v>1001</v>
      </c>
      <c r="J18" s="360">
        <v>17</v>
      </c>
      <c r="K18" s="361">
        <v>1401</v>
      </c>
      <c r="L18" s="360">
        <v>17</v>
      </c>
      <c r="M18" s="361">
        <v>3351</v>
      </c>
      <c r="N18" s="360">
        <v>17</v>
      </c>
      <c r="O18" s="361">
        <v>8201</v>
      </c>
      <c r="P18" s="360">
        <v>17</v>
      </c>
      <c r="Q18" s="361">
        <v>7001</v>
      </c>
      <c r="R18" s="360">
        <v>17</v>
      </c>
      <c r="S18" s="361">
        <v>13251</v>
      </c>
      <c r="T18" s="360">
        <v>17</v>
      </c>
      <c r="U18" s="362"/>
      <c r="V18" s="360"/>
      <c r="W18" s="362"/>
      <c r="X18" s="360"/>
      <c r="Y18" s="362"/>
      <c r="Z18" s="360"/>
      <c r="AA18" s="362"/>
      <c r="AB18" s="360"/>
      <c r="AC18" s="362"/>
      <c r="AD18" s="360"/>
      <c r="AE18" s="362"/>
      <c r="AF18" s="360"/>
      <c r="AG18" s="362"/>
      <c r="AH18" s="360"/>
      <c r="AI18" s="362"/>
      <c r="AJ18" s="360"/>
    </row>
    <row r="19" spans="1:36" x14ac:dyDescent="0.2">
      <c r="A19" s="359">
        <v>84</v>
      </c>
      <c r="B19" s="360">
        <v>17</v>
      </c>
      <c r="C19" s="359">
        <v>96</v>
      </c>
      <c r="D19" s="360">
        <v>17</v>
      </c>
      <c r="E19" s="359">
        <v>109</v>
      </c>
      <c r="F19" s="360">
        <v>17</v>
      </c>
      <c r="G19" s="359">
        <v>185</v>
      </c>
      <c r="H19" s="360">
        <v>17</v>
      </c>
      <c r="I19" s="361">
        <v>1020</v>
      </c>
      <c r="J19" s="360">
        <v>17</v>
      </c>
      <c r="K19" s="361">
        <v>1430</v>
      </c>
      <c r="L19" s="360">
        <v>17</v>
      </c>
      <c r="M19" s="361">
        <v>3400</v>
      </c>
      <c r="N19" s="360">
        <v>17</v>
      </c>
      <c r="O19" s="361">
        <v>8350</v>
      </c>
      <c r="P19" s="360">
        <v>17</v>
      </c>
      <c r="Q19" s="361">
        <v>7100</v>
      </c>
      <c r="R19" s="360">
        <v>17</v>
      </c>
      <c r="S19" s="361">
        <v>13400</v>
      </c>
      <c r="T19" s="360">
        <v>17</v>
      </c>
      <c r="U19" s="362">
        <v>330</v>
      </c>
      <c r="V19" s="360">
        <v>10</v>
      </c>
      <c r="W19" s="362">
        <v>720</v>
      </c>
      <c r="X19" s="360">
        <v>10</v>
      </c>
      <c r="Y19" s="362"/>
      <c r="Z19" s="360">
        <v>10</v>
      </c>
      <c r="AA19" s="362">
        <v>150</v>
      </c>
      <c r="AB19" s="360">
        <v>10</v>
      </c>
      <c r="AC19" s="362">
        <v>675</v>
      </c>
      <c r="AD19" s="360">
        <v>10</v>
      </c>
      <c r="AE19" s="362">
        <v>1000</v>
      </c>
      <c r="AF19" s="360">
        <v>10</v>
      </c>
      <c r="AG19" s="362">
        <v>1300</v>
      </c>
      <c r="AH19" s="360">
        <v>10</v>
      </c>
      <c r="AI19" s="362">
        <v>1100</v>
      </c>
      <c r="AJ19" s="360">
        <v>10</v>
      </c>
    </row>
    <row r="20" spans="1:36" x14ac:dyDescent="0.2">
      <c r="A20" s="359">
        <v>85</v>
      </c>
      <c r="B20" s="360">
        <v>16</v>
      </c>
      <c r="C20" s="359">
        <v>97</v>
      </c>
      <c r="D20" s="360">
        <v>16</v>
      </c>
      <c r="E20" s="359">
        <v>110</v>
      </c>
      <c r="F20" s="360">
        <v>16</v>
      </c>
      <c r="G20" s="359">
        <v>186</v>
      </c>
      <c r="H20" s="360">
        <v>16</v>
      </c>
      <c r="I20" s="361">
        <v>1021</v>
      </c>
      <c r="J20" s="360">
        <v>16</v>
      </c>
      <c r="K20" s="361">
        <v>1431</v>
      </c>
      <c r="L20" s="360">
        <v>16</v>
      </c>
      <c r="M20" s="361">
        <v>3401</v>
      </c>
      <c r="N20" s="360">
        <v>16</v>
      </c>
      <c r="O20" s="361">
        <v>8351</v>
      </c>
      <c r="P20" s="360">
        <v>16</v>
      </c>
      <c r="Q20" s="361">
        <v>7101</v>
      </c>
      <c r="R20" s="360">
        <v>16</v>
      </c>
      <c r="S20" s="361">
        <v>13401</v>
      </c>
      <c r="T20" s="360">
        <v>16</v>
      </c>
      <c r="U20" s="362"/>
      <c r="V20" s="360"/>
      <c r="W20" s="362"/>
      <c r="X20" s="360"/>
      <c r="Y20" s="362"/>
      <c r="Z20" s="360"/>
      <c r="AA20" s="362"/>
      <c r="AB20" s="360"/>
      <c r="AC20" s="362"/>
      <c r="AD20" s="360"/>
      <c r="AE20" s="362"/>
      <c r="AF20" s="360"/>
      <c r="AG20" s="362"/>
      <c r="AH20" s="360"/>
      <c r="AI20" s="362"/>
      <c r="AJ20" s="360"/>
    </row>
    <row r="21" spans="1:36" x14ac:dyDescent="0.2">
      <c r="A21" s="359">
        <v>87</v>
      </c>
      <c r="B21" s="360">
        <v>16</v>
      </c>
      <c r="C21" s="359">
        <v>99</v>
      </c>
      <c r="D21" s="360">
        <v>16</v>
      </c>
      <c r="E21" s="359">
        <v>112</v>
      </c>
      <c r="F21" s="360">
        <v>16</v>
      </c>
      <c r="G21" s="359">
        <v>190</v>
      </c>
      <c r="H21" s="360">
        <v>16</v>
      </c>
      <c r="I21" s="361">
        <v>1060</v>
      </c>
      <c r="J21" s="360">
        <v>16</v>
      </c>
      <c r="K21" s="361">
        <v>1460</v>
      </c>
      <c r="L21" s="360">
        <v>16</v>
      </c>
      <c r="M21" s="361">
        <v>3450</v>
      </c>
      <c r="N21" s="360">
        <v>16</v>
      </c>
      <c r="O21" s="361">
        <v>8500</v>
      </c>
      <c r="P21" s="360">
        <v>16</v>
      </c>
      <c r="Q21" s="361">
        <v>7200</v>
      </c>
      <c r="R21" s="360">
        <v>16</v>
      </c>
      <c r="S21" s="361">
        <v>14000</v>
      </c>
      <c r="T21" s="360">
        <v>16</v>
      </c>
      <c r="U21" s="362">
        <v>340</v>
      </c>
      <c r="V21" s="360">
        <v>11</v>
      </c>
      <c r="W21" s="362">
        <v>740</v>
      </c>
      <c r="X21" s="360">
        <v>11</v>
      </c>
      <c r="Y21" s="362">
        <v>115</v>
      </c>
      <c r="Z21" s="360">
        <v>11</v>
      </c>
      <c r="AA21" s="362">
        <v>160</v>
      </c>
      <c r="AB21" s="360">
        <v>11</v>
      </c>
      <c r="AC21" s="362">
        <v>700</v>
      </c>
      <c r="AD21" s="360">
        <v>11</v>
      </c>
      <c r="AE21" s="362">
        <v>1100</v>
      </c>
      <c r="AF21" s="360">
        <v>11</v>
      </c>
      <c r="AG21" s="362">
        <v>1400</v>
      </c>
      <c r="AH21" s="360">
        <v>11</v>
      </c>
      <c r="AI21" s="362">
        <v>1200</v>
      </c>
      <c r="AJ21" s="360">
        <v>11</v>
      </c>
    </row>
    <row r="22" spans="1:36" x14ac:dyDescent="0.2">
      <c r="A22" s="359">
        <v>88</v>
      </c>
      <c r="B22" s="360">
        <v>15</v>
      </c>
      <c r="C22" s="359">
        <v>100</v>
      </c>
      <c r="D22" s="360">
        <v>15</v>
      </c>
      <c r="E22" s="359">
        <v>113</v>
      </c>
      <c r="F22" s="360">
        <v>15</v>
      </c>
      <c r="G22" s="359">
        <v>191</v>
      </c>
      <c r="H22" s="360">
        <v>15</v>
      </c>
      <c r="I22" s="361">
        <v>1061</v>
      </c>
      <c r="J22" s="360">
        <v>15</v>
      </c>
      <c r="K22" s="361">
        <v>1461</v>
      </c>
      <c r="L22" s="360">
        <v>15</v>
      </c>
      <c r="M22" s="361">
        <v>3451</v>
      </c>
      <c r="N22" s="360">
        <v>15</v>
      </c>
      <c r="O22" s="361">
        <v>8501</v>
      </c>
      <c r="P22" s="360">
        <v>15</v>
      </c>
      <c r="Q22" s="361">
        <v>7201</v>
      </c>
      <c r="R22" s="360">
        <v>15</v>
      </c>
      <c r="S22" s="361">
        <v>14001</v>
      </c>
      <c r="T22" s="360">
        <v>15</v>
      </c>
      <c r="U22" s="362"/>
      <c r="V22" s="360"/>
      <c r="W22" s="362"/>
      <c r="X22" s="360"/>
      <c r="Y22" s="362"/>
      <c r="Z22" s="360"/>
      <c r="AA22" s="362"/>
      <c r="AB22" s="360"/>
      <c r="AC22" s="362"/>
      <c r="AD22" s="360"/>
      <c r="AE22" s="362"/>
      <c r="AF22" s="360"/>
      <c r="AG22" s="362"/>
      <c r="AH22" s="360"/>
      <c r="AI22" s="362"/>
      <c r="AJ22" s="360"/>
    </row>
    <row r="23" spans="1:36" x14ac:dyDescent="0.2">
      <c r="A23" s="359">
        <v>90</v>
      </c>
      <c r="B23" s="360">
        <v>15</v>
      </c>
      <c r="C23" s="359">
        <v>102</v>
      </c>
      <c r="D23" s="360">
        <v>15</v>
      </c>
      <c r="E23" s="359">
        <v>115</v>
      </c>
      <c r="F23" s="360">
        <v>15</v>
      </c>
      <c r="G23" s="359">
        <v>195</v>
      </c>
      <c r="H23" s="360">
        <v>15</v>
      </c>
      <c r="I23" s="361">
        <v>1100</v>
      </c>
      <c r="J23" s="360">
        <v>15</v>
      </c>
      <c r="K23" s="361">
        <v>1490</v>
      </c>
      <c r="L23" s="360">
        <v>15</v>
      </c>
      <c r="M23" s="361">
        <v>3500</v>
      </c>
      <c r="N23" s="360">
        <v>15</v>
      </c>
      <c r="O23" s="361">
        <v>9050</v>
      </c>
      <c r="P23" s="360">
        <v>15</v>
      </c>
      <c r="Q23" s="361">
        <v>7300</v>
      </c>
      <c r="R23" s="360">
        <v>15</v>
      </c>
      <c r="S23" s="361">
        <v>14200</v>
      </c>
      <c r="T23" s="360">
        <v>15</v>
      </c>
      <c r="U23" s="362">
        <v>350</v>
      </c>
      <c r="V23" s="360">
        <v>12</v>
      </c>
      <c r="W23" s="362">
        <v>760</v>
      </c>
      <c r="X23" s="360">
        <v>12</v>
      </c>
      <c r="Y23" s="362"/>
      <c r="Z23" s="360">
        <v>12</v>
      </c>
      <c r="AA23" s="362">
        <v>175</v>
      </c>
      <c r="AB23" s="360">
        <v>12</v>
      </c>
      <c r="AC23" s="362">
        <v>720</v>
      </c>
      <c r="AD23" s="360">
        <v>12</v>
      </c>
      <c r="AE23" s="362">
        <v>1200</v>
      </c>
      <c r="AF23" s="360">
        <v>12</v>
      </c>
      <c r="AG23" s="362">
        <v>1500</v>
      </c>
      <c r="AH23" s="360">
        <v>12</v>
      </c>
      <c r="AI23" s="362">
        <v>1300</v>
      </c>
      <c r="AJ23" s="360">
        <v>12</v>
      </c>
    </row>
    <row r="24" spans="1:36" x14ac:dyDescent="0.2">
      <c r="A24" s="359">
        <v>91</v>
      </c>
      <c r="B24" s="360">
        <v>14</v>
      </c>
      <c r="C24" s="359">
        <v>103</v>
      </c>
      <c r="D24" s="360">
        <v>14</v>
      </c>
      <c r="E24" s="359">
        <v>116</v>
      </c>
      <c r="F24" s="360">
        <v>14</v>
      </c>
      <c r="G24" s="359">
        <v>196</v>
      </c>
      <c r="H24" s="360">
        <v>14</v>
      </c>
      <c r="I24" s="361">
        <v>1101</v>
      </c>
      <c r="J24" s="360">
        <v>14</v>
      </c>
      <c r="K24" s="361">
        <v>1491</v>
      </c>
      <c r="L24" s="360">
        <v>14</v>
      </c>
      <c r="M24" s="361">
        <v>3501</v>
      </c>
      <c r="N24" s="360">
        <v>14</v>
      </c>
      <c r="O24" s="361">
        <v>9051</v>
      </c>
      <c r="P24" s="360">
        <v>14</v>
      </c>
      <c r="Q24" s="361">
        <v>7301</v>
      </c>
      <c r="R24" s="360">
        <v>14</v>
      </c>
      <c r="S24" s="361">
        <v>14201</v>
      </c>
      <c r="T24" s="360">
        <v>14</v>
      </c>
      <c r="U24" s="362"/>
      <c r="V24" s="360"/>
      <c r="W24" s="362"/>
      <c r="X24" s="360"/>
      <c r="Y24" s="362"/>
      <c r="Z24" s="360"/>
      <c r="AA24" s="362"/>
      <c r="AB24" s="360"/>
      <c r="AC24" s="362"/>
      <c r="AD24" s="360"/>
      <c r="AE24" s="362"/>
      <c r="AF24" s="360"/>
      <c r="AG24" s="362"/>
      <c r="AH24" s="360"/>
      <c r="AI24" s="362"/>
      <c r="AJ24" s="360"/>
    </row>
    <row r="25" spans="1:36" x14ac:dyDescent="0.2">
      <c r="A25" s="359">
        <v>93</v>
      </c>
      <c r="B25" s="360">
        <v>14</v>
      </c>
      <c r="C25" s="359">
        <v>106</v>
      </c>
      <c r="D25" s="360">
        <v>14</v>
      </c>
      <c r="E25" s="359">
        <v>118</v>
      </c>
      <c r="F25" s="360">
        <v>14</v>
      </c>
      <c r="G25" s="359">
        <v>200</v>
      </c>
      <c r="H25" s="360">
        <v>14</v>
      </c>
      <c r="I25" s="361">
        <v>1140</v>
      </c>
      <c r="J25" s="360">
        <v>14</v>
      </c>
      <c r="K25" s="361">
        <v>1520</v>
      </c>
      <c r="L25" s="360">
        <v>14</v>
      </c>
      <c r="M25" s="361">
        <v>3560</v>
      </c>
      <c r="N25" s="360">
        <v>14</v>
      </c>
      <c r="O25" s="361">
        <v>9200</v>
      </c>
      <c r="P25" s="360">
        <v>14</v>
      </c>
      <c r="Q25" s="361">
        <v>7400</v>
      </c>
      <c r="R25" s="360">
        <v>14</v>
      </c>
      <c r="S25" s="361">
        <v>14400</v>
      </c>
      <c r="T25" s="360">
        <v>14</v>
      </c>
      <c r="U25" s="362">
        <v>360</v>
      </c>
      <c r="V25" s="360">
        <v>13</v>
      </c>
      <c r="W25" s="362">
        <v>780</v>
      </c>
      <c r="X25" s="360">
        <v>13</v>
      </c>
      <c r="Y25" s="362">
        <v>120</v>
      </c>
      <c r="Z25" s="360">
        <v>13</v>
      </c>
      <c r="AA25" s="362">
        <v>190</v>
      </c>
      <c r="AB25" s="360">
        <v>13</v>
      </c>
      <c r="AC25" s="362">
        <v>740</v>
      </c>
      <c r="AD25" s="360">
        <v>13</v>
      </c>
      <c r="AE25" s="362">
        <v>1300</v>
      </c>
      <c r="AF25" s="360">
        <v>13</v>
      </c>
      <c r="AG25" s="362">
        <v>1600</v>
      </c>
      <c r="AH25" s="360">
        <v>13</v>
      </c>
      <c r="AI25" s="362">
        <v>1400</v>
      </c>
      <c r="AJ25" s="360">
        <v>13</v>
      </c>
    </row>
    <row r="26" spans="1:36" x14ac:dyDescent="0.2">
      <c r="A26" s="359">
        <v>94</v>
      </c>
      <c r="B26" s="360">
        <v>13</v>
      </c>
      <c r="C26" s="359">
        <v>107</v>
      </c>
      <c r="D26" s="360">
        <v>13</v>
      </c>
      <c r="E26" s="359">
        <v>119</v>
      </c>
      <c r="F26" s="360">
        <v>13</v>
      </c>
      <c r="G26" s="359">
        <v>201</v>
      </c>
      <c r="H26" s="360">
        <v>13</v>
      </c>
      <c r="I26" s="361">
        <v>1141</v>
      </c>
      <c r="J26" s="360">
        <v>13</v>
      </c>
      <c r="K26" s="361">
        <v>1521</v>
      </c>
      <c r="L26" s="360">
        <v>13</v>
      </c>
      <c r="M26" s="361">
        <v>3561</v>
      </c>
      <c r="N26" s="360">
        <v>13</v>
      </c>
      <c r="O26" s="361">
        <v>9201</v>
      </c>
      <c r="P26" s="360">
        <v>13</v>
      </c>
      <c r="Q26" s="361">
        <v>7401</v>
      </c>
      <c r="R26" s="360">
        <v>13</v>
      </c>
      <c r="S26" s="361">
        <v>14401</v>
      </c>
      <c r="T26" s="360">
        <v>13</v>
      </c>
      <c r="U26" s="362"/>
      <c r="V26" s="360"/>
      <c r="W26" s="362"/>
      <c r="X26" s="360"/>
      <c r="Y26" s="362"/>
      <c r="Z26" s="360"/>
      <c r="AA26" s="362"/>
      <c r="AB26" s="360"/>
      <c r="AC26" s="362"/>
      <c r="AD26" s="360"/>
      <c r="AE26" s="362"/>
      <c r="AF26" s="360"/>
      <c r="AG26" s="362"/>
      <c r="AH26" s="360"/>
      <c r="AI26" s="362"/>
      <c r="AJ26" s="360"/>
    </row>
    <row r="27" spans="1:36" x14ac:dyDescent="0.2">
      <c r="A27" s="359">
        <v>96</v>
      </c>
      <c r="B27" s="360">
        <v>13</v>
      </c>
      <c r="C27" s="359">
        <v>110</v>
      </c>
      <c r="D27" s="360">
        <v>13</v>
      </c>
      <c r="E27" s="359">
        <v>121</v>
      </c>
      <c r="F27" s="360">
        <v>13</v>
      </c>
      <c r="G27" s="359">
        <v>205</v>
      </c>
      <c r="H27" s="360">
        <v>13</v>
      </c>
      <c r="I27" s="361">
        <v>1180</v>
      </c>
      <c r="J27" s="360">
        <v>13</v>
      </c>
      <c r="K27" s="361">
        <v>1550</v>
      </c>
      <c r="L27" s="360">
        <v>13</v>
      </c>
      <c r="M27" s="361">
        <v>4020</v>
      </c>
      <c r="N27" s="360">
        <v>13</v>
      </c>
      <c r="O27" s="361">
        <v>9350</v>
      </c>
      <c r="P27" s="360">
        <v>13</v>
      </c>
      <c r="Q27" s="361">
        <v>7500</v>
      </c>
      <c r="R27" s="360">
        <v>13</v>
      </c>
      <c r="S27" s="361">
        <v>15000</v>
      </c>
      <c r="T27" s="360">
        <v>13</v>
      </c>
      <c r="U27" s="362">
        <v>370</v>
      </c>
      <c r="V27" s="360">
        <v>14</v>
      </c>
      <c r="W27" s="362">
        <v>800</v>
      </c>
      <c r="X27" s="360">
        <v>14</v>
      </c>
      <c r="Y27" s="362"/>
      <c r="Z27" s="360">
        <v>14</v>
      </c>
      <c r="AA27" s="362">
        <v>205</v>
      </c>
      <c r="AB27" s="360">
        <v>14</v>
      </c>
      <c r="AC27" s="362">
        <v>760</v>
      </c>
      <c r="AD27" s="360">
        <v>14</v>
      </c>
      <c r="AE27" s="362">
        <v>1400</v>
      </c>
      <c r="AF27" s="360">
        <v>14</v>
      </c>
      <c r="AG27" s="362">
        <v>1700</v>
      </c>
      <c r="AH27" s="360">
        <v>14</v>
      </c>
      <c r="AI27" s="362">
        <v>1500</v>
      </c>
      <c r="AJ27" s="360">
        <v>14</v>
      </c>
    </row>
    <row r="28" spans="1:36" x14ac:dyDescent="0.2">
      <c r="A28" s="359">
        <v>97</v>
      </c>
      <c r="B28" s="360">
        <v>12</v>
      </c>
      <c r="C28" s="359">
        <v>111</v>
      </c>
      <c r="D28" s="360">
        <v>12</v>
      </c>
      <c r="E28" s="359">
        <v>122</v>
      </c>
      <c r="F28" s="360">
        <v>12</v>
      </c>
      <c r="G28" s="359">
        <v>206</v>
      </c>
      <c r="H28" s="360">
        <v>12</v>
      </c>
      <c r="I28" s="361">
        <v>1181</v>
      </c>
      <c r="J28" s="360">
        <v>12</v>
      </c>
      <c r="K28" s="361">
        <v>1551</v>
      </c>
      <c r="L28" s="360">
        <v>12</v>
      </c>
      <c r="M28" s="361">
        <v>4021</v>
      </c>
      <c r="N28" s="360">
        <v>12</v>
      </c>
      <c r="O28" s="361">
        <v>9351</v>
      </c>
      <c r="P28" s="360">
        <v>12</v>
      </c>
      <c r="Q28" s="361">
        <v>7501</v>
      </c>
      <c r="R28" s="360">
        <v>12</v>
      </c>
      <c r="S28" s="361">
        <v>15001</v>
      </c>
      <c r="T28" s="360">
        <v>12</v>
      </c>
      <c r="U28" s="362"/>
      <c r="V28" s="360"/>
      <c r="W28" s="362"/>
      <c r="X28" s="360"/>
      <c r="Y28" s="362"/>
      <c r="Z28" s="360"/>
      <c r="AA28" s="362"/>
      <c r="AB28" s="360"/>
      <c r="AC28" s="362"/>
      <c r="AD28" s="360"/>
      <c r="AE28" s="362"/>
      <c r="AF28" s="360"/>
      <c r="AG28" s="362"/>
      <c r="AH28" s="360"/>
      <c r="AI28" s="362"/>
      <c r="AJ28" s="360"/>
    </row>
    <row r="29" spans="1:36" x14ac:dyDescent="0.2">
      <c r="A29" s="359">
        <v>99</v>
      </c>
      <c r="B29" s="360">
        <v>12</v>
      </c>
      <c r="C29" s="359">
        <v>114</v>
      </c>
      <c r="D29" s="360">
        <v>12</v>
      </c>
      <c r="E29" s="359">
        <v>124</v>
      </c>
      <c r="F29" s="360">
        <v>12</v>
      </c>
      <c r="G29" s="359">
        <v>210</v>
      </c>
      <c r="H29" s="360">
        <v>12</v>
      </c>
      <c r="I29" s="361">
        <v>1220</v>
      </c>
      <c r="J29" s="360">
        <v>12</v>
      </c>
      <c r="K29" s="361">
        <v>1580</v>
      </c>
      <c r="L29" s="360">
        <v>12</v>
      </c>
      <c r="M29" s="361">
        <v>4080</v>
      </c>
      <c r="N29" s="360">
        <v>12</v>
      </c>
      <c r="O29" s="361">
        <v>9500</v>
      </c>
      <c r="P29" s="360">
        <v>12</v>
      </c>
      <c r="Q29" s="361">
        <v>8000</v>
      </c>
      <c r="R29" s="360">
        <v>12</v>
      </c>
      <c r="S29" s="361">
        <v>15200</v>
      </c>
      <c r="T29" s="360">
        <v>12</v>
      </c>
      <c r="U29" s="362">
        <v>380</v>
      </c>
      <c r="V29" s="360">
        <v>15</v>
      </c>
      <c r="W29" s="362">
        <v>820</v>
      </c>
      <c r="X29" s="360">
        <v>15</v>
      </c>
      <c r="Y29" s="362">
        <v>125</v>
      </c>
      <c r="Z29" s="360">
        <v>15</v>
      </c>
      <c r="AA29" s="362">
        <v>220</v>
      </c>
      <c r="AB29" s="360">
        <v>15</v>
      </c>
      <c r="AC29" s="362">
        <v>780</v>
      </c>
      <c r="AD29" s="360">
        <v>15</v>
      </c>
      <c r="AE29" s="362">
        <v>1500</v>
      </c>
      <c r="AF29" s="360">
        <v>15</v>
      </c>
      <c r="AG29" s="362">
        <v>1800</v>
      </c>
      <c r="AH29" s="360">
        <v>15</v>
      </c>
      <c r="AI29" s="362">
        <v>1600</v>
      </c>
      <c r="AJ29" s="360">
        <v>15</v>
      </c>
    </row>
    <row r="30" spans="1:36" x14ac:dyDescent="0.2">
      <c r="A30" s="359">
        <v>100</v>
      </c>
      <c r="B30" s="360">
        <v>11</v>
      </c>
      <c r="C30" s="359">
        <v>115</v>
      </c>
      <c r="D30" s="360">
        <v>11</v>
      </c>
      <c r="E30" s="359">
        <v>125</v>
      </c>
      <c r="F30" s="360">
        <v>11</v>
      </c>
      <c r="G30" s="359">
        <v>211</v>
      </c>
      <c r="H30" s="360">
        <v>11</v>
      </c>
      <c r="I30" s="361">
        <v>1221</v>
      </c>
      <c r="J30" s="360">
        <v>11</v>
      </c>
      <c r="K30" s="361">
        <v>1581</v>
      </c>
      <c r="L30" s="360">
        <v>11</v>
      </c>
      <c r="M30" s="361">
        <v>4081</v>
      </c>
      <c r="N30" s="360">
        <v>11</v>
      </c>
      <c r="O30" s="361">
        <v>9501</v>
      </c>
      <c r="P30" s="360">
        <v>11</v>
      </c>
      <c r="Q30" s="361">
        <v>8001</v>
      </c>
      <c r="R30" s="360">
        <v>11</v>
      </c>
      <c r="S30" s="361">
        <v>15201</v>
      </c>
      <c r="T30" s="360">
        <v>11</v>
      </c>
      <c r="U30" s="362"/>
      <c r="V30" s="360"/>
      <c r="W30" s="362"/>
      <c r="X30" s="360"/>
      <c r="Y30" s="362"/>
      <c r="Z30" s="360"/>
      <c r="AA30" s="362"/>
      <c r="AB30" s="360"/>
      <c r="AC30" s="362"/>
      <c r="AD30" s="360"/>
      <c r="AE30" s="362"/>
      <c r="AF30" s="360"/>
      <c r="AG30" s="362"/>
      <c r="AH30" s="360"/>
      <c r="AI30" s="362"/>
      <c r="AJ30" s="360"/>
    </row>
    <row r="31" spans="1:36" x14ac:dyDescent="0.2">
      <c r="A31" s="359">
        <v>102</v>
      </c>
      <c r="B31" s="360">
        <v>11</v>
      </c>
      <c r="C31" s="359">
        <v>118</v>
      </c>
      <c r="D31" s="360">
        <v>11</v>
      </c>
      <c r="E31" s="359">
        <v>128</v>
      </c>
      <c r="F31" s="360">
        <v>11</v>
      </c>
      <c r="G31" s="359">
        <v>215</v>
      </c>
      <c r="H31" s="360">
        <v>11</v>
      </c>
      <c r="I31" s="361">
        <v>1260</v>
      </c>
      <c r="J31" s="360">
        <v>11</v>
      </c>
      <c r="K31" s="361">
        <v>2020</v>
      </c>
      <c r="L31" s="360">
        <v>11</v>
      </c>
      <c r="M31" s="361">
        <v>4120</v>
      </c>
      <c r="N31" s="360">
        <v>11</v>
      </c>
      <c r="O31" s="361">
        <v>10050</v>
      </c>
      <c r="P31" s="360">
        <v>11</v>
      </c>
      <c r="Q31" s="361">
        <v>8100</v>
      </c>
      <c r="R31" s="360">
        <v>11</v>
      </c>
      <c r="S31" s="361">
        <v>15400</v>
      </c>
      <c r="T31" s="360">
        <v>11</v>
      </c>
      <c r="U31" s="362">
        <v>390</v>
      </c>
      <c r="V31" s="360">
        <v>16</v>
      </c>
      <c r="W31" s="362">
        <v>840</v>
      </c>
      <c r="X31" s="360">
        <v>16</v>
      </c>
      <c r="Y31" s="362"/>
      <c r="Z31" s="360">
        <v>16</v>
      </c>
      <c r="AA31" s="362">
        <v>230</v>
      </c>
      <c r="AB31" s="360">
        <v>16</v>
      </c>
      <c r="AC31" s="362">
        <v>800</v>
      </c>
      <c r="AD31" s="360">
        <v>16</v>
      </c>
      <c r="AE31" s="362">
        <v>1600</v>
      </c>
      <c r="AF31" s="360">
        <v>16</v>
      </c>
      <c r="AG31" s="362">
        <v>1900</v>
      </c>
      <c r="AH31" s="360">
        <v>16</v>
      </c>
      <c r="AI31" s="362">
        <v>1700</v>
      </c>
      <c r="AJ31" s="360">
        <v>16</v>
      </c>
    </row>
    <row r="32" spans="1:36" x14ac:dyDescent="0.2">
      <c r="A32" s="359">
        <v>103</v>
      </c>
      <c r="B32" s="360">
        <v>10</v>
      </c>
      <c r="C32" s="359">
        <v>119</v>
      </c>
      <c r="D32" s="360">
        <v>10</v>
      </c>
      <c r="E32" s="359">
        <v>129</v>
      </c>
      <c r="F32" s="360">
        <v>10</v>
      </c>
      <c r="G32" s="359">
        <v>216</v>
      </c>
      <c r="H32" s="360">
        <v>10</v>
      </c>
      <c r="I32" s="361">
        <v>1261</v>
      </c>
      <c r="J32" s="360">
        <v>10</v>
      </c>
      <c r="K32" s="361">
        <v>2021</v>
      </c>
      <c r="L32" s="360">
        <v>10</v>
      </c>
      <c r="M32" s="361">
        <v>4121</v>
      </c>
      <c r="N32" s="360">
        <v>10</v>
      </c>
      <c r="O32" s="361">
        <v>10051</v>
      </c>
      <c r="P32" s="360">
        <v>10</v>
      </c>
      <c r="Q32" s="361">
        <v>8101</v>
      </c>
      <c r="R32" s="360">
        <v>10</v>
      </c>
      <c r="S32" s="361">
        <v>15401</v>
      </c>
      <c r="T32" s="360">
        <v>10</v>
      </c>
      <c r="U32" s="362"/>
      <c r="V32" s="360"/>
      <c r="W32" s="362"/>
      <c r="X32" s="360"/>
      <c r="Y32" s="362"/>
      <c r="Z32" s="360"/>
      <c r="AA32" s="362"/>
      <c r="AB32" s="360"/>
      <c r="AC32" s="362"/>
      <c r="AD32" s="360"/>
      <c r="AE32" s="362"/>
      <c r="AF32" s="360"/>
      <c r="AG32" s="362"/>
      <c r="AH32" s="360"/>
      <c r="AI32" s="362"/>
      <c r="AJ32" s="360"/>
    </row>
    <row r="33" spans="1:36" x14ac:dyDescent="0.2">
      <c r="A33" s="359">
        <v>105</v>
      </c>
      <c r="B33" s="360">
        <v>10</v>
      </c>
      <c r="C33" s="359">
        <v>122</v>
      </c>
      <c r="D33" s="360">
        <v>10</v>
      </c>
      <c r="E33" s="359">
        <v>132</v>
      </c>
      <c r="F33" s="360">
        <v>10</v>
      </c>
      <c r="G33" s="359">
        <v>220</v>
      </c>
      <c r="H33" s="360">
        <v>10</v>
      </c>
      <c r="I33" s="361">
        <v>1300</v>
      </c>
      <c r="J33" s="360">
        <v>10</v>
      </c>
      <c r="K33" s="361">
        <v>2060</v>
      </c>
      <c r="L33" s="360">
        <v>10</v>
      </c>
      <c r="M33" s="361">
        <v>4200</v>
      </c>
      <c r="N33" s="360">
        <v>10</v>
      </c>
      <c r="O33" s="361">
        <v>10200</v>
      </c>
      <c r="P33" s="360">
        <v>10</v>
      </c>
      <c r="Q33" s="361">
        <v>8200</v>
      </c>
      <c r="R33" s="360">
        <v>10</v>
      </c>
      <c r="S33" s="361">
        <v>16000</v>
      </c>
      <c r="T33" s="360">
        <v>10</v>
      </c>
      <c r="U33" s="362">
        <v>400</v>
      </c>
      <c r="V33" s="360">
        <v>17</v>
      </c>
      <c r="W33" s="362">
        <v>860</v>
      </c>
      <c r="X33" s="360">
        <v>17</v>
      </c>
      <c r="Y33" s="362">
        <v>130</v>
      </c>
      <c r="Z33" s="360">
        <v>17</v>
      </c>
      <c r="AA33" s="362">
        <v>240</v>
      </c>
      <c r="AB33" s="360">
        <v>17</v>
      </c>
      <c r="AC33" s="362">
        <v>825</v>
      </c>
      <c r="AD33" s="360">
        <v>17</v>
      </c>
      <c r="AE33" s="362">
        <v>1700</v>
      </c>
      <c r="AF33" s="360">
        <v>17</v>
      </c>
      <c r="AG33" s="362">
        <v>2000</v>
      </c>
      <c r="AH33" s="360">
        <v>17</v>
      </c>
      <c r="AI33" s="362">
        <v>1800</v>
      </c>
      <c r="AJ33" s="360">
        <v>17</v>
      </c>
    </row>
    <row r="34" spans="1:36" x14ac:dyDescent="0.2">
      <c r="A34" s="359">
        <v>106</v>
      </c>
      <c r="B34" s="360">
        <v>9</v>
      </c>
      <c r="C34" s="359">
        <v>123</v>
      </c>
      <c r="D34" s="360">
        <v>9</v>
      </c>
      <c r="E34" s="359">
        <v>133</v>
      </c>
      <c r="F34" s="360">
        <v>9</v>
      </c>
      <c r="G34" s="359">
        <v>221</v>
      </c>
      <c r="H34" s="360">
        <v>9</v>
      </c>
      <c r="I34" s="361">
        <v>1301</v>
      </c>
      <c r="J34" s="360">
        <v>9</v>
      </c>
      <c r="K34" s="361">
        <v>2061</v>
      </c>
      <c r="L34" s="360">
        <v>9</v>
      </c>
      <c r="M34" s="361">
        <v>4201</v>
      </c>
      <c r="N34" s="360">
        <v>9</v>
      </c>
      <c r="O34" s="361">
        <v>10201</v>
      </c>
      <c r="P34" s="360">
        <v>9</v>
      </c>
      <c r="Q34" s="361">
        <v>8201</v>
      </c>
      <c r="R34" s="360">
        <v>9</v>
      </c>
      <c r="S34" s="361">
        <v>16001</v>
      </c>
      <c r="T34" s="360">
        <v>9</v>
      </c>
      <c r="U34" s="362"/>
      <c r="V34" s="360"/>
      <c r="W34" s="362"/>
      <c r="X34" s="360"/>
      <c r="Y34" s="362"/>
      <c r="Z34" s="360"/>
      <c r="AA34" s="362"/>
      <c r="AB34" s="360"/>
      <c r="AC34" s="362"/>
      <c r="AD34" s="360"/>
      <c r="AE34" s="362"/>
      <c r="AF34" s="360"/>
      <c r="AG34" s="362"/>
      <c r="AH34" s="360"/>
      <c r="AI34" s="362"/>
      <c r="AJ34" s="360"/>
    </row>
    <row r="35" spans="1:36" x14ac:dyDescent="0.2">
      <c r="A35" s="359">
        <v>109</v>
      </c>
      <c r="B35" s="360">
        <v>9</v>
      </c>
      <c r="C35" s="359">
        <v>126</v>
      </c>
      <c r="D35" s="360">
        <v>9</v>
      </c>
      <c r="E35" s="359">
        <v>136</v>
      </c>
      <c r="F35" s="360">
        <v>9</v>
      </c>
      <c r="G35" s="359">
        <v>225</v>
      </c>
      <c r="H35" s="360">
        <v>9</v>
      </c>
      <c r="I35" s="361">
        <v>1340</v>
      </c>
      <c r="J35" s="360">
        <v>9</v>
      </c>
      <c r="K35" s="361">
        <v>2100</v>
      </c>
      <c r="L35" s="360">
        <v>9</v>
      </c>
      <c r="M35" s="361">
        <v>4280</v>
      </c>
      <c r="N35" s="360">
        <v>9</v>
      </c>
      <c r="O35" s="361">
        <v>10400</v>
      </c>
      <c r="P35" s="360">
        <v>9</v>
      </c>
      <c r="Q35" s="361">
        <v>8300</v>
      </c>
      <c r="R35" s="360">
        <v>9</v>
      </c>
      <c r="S35" s="361">
        <v>16200</v>
      </c>
      <c r="T35" s="360">
        <v>9</v>
      </c>
      <c r="U35" s="362">
        <v>410</v>
      </c>
      <c r="V35" s="360">
        <v>18</v>
      </c>
      <c r="W35" s="362">
        <v>880</v>
      </c>
      <c r="X35" s="360">
        <v>18</v>
      </c>
      <c r="Y35" s="362"/>
      <c r="Z35" s="360">
        <v>18</v>
      </c>
      <c r="AA35" s="362">
        <v>250</v>
      </c>
      <c r="AB35" s="360">
        <v>18</v>
      </c>
      <c r="AC35" s="362">
        <v>850</v>
      </c>
      <c r="AD35" s="360">
        <v>18</v>
      </c>
      <c r="AE35" s="362">
        <v>1800</v>
      </c>
      <c r="AF35" s="360">
        <v>18</v>
      </c>
      <c r="AG35" s="362">
        <v>2100</v>
      </c>
      <c r="AH35" s="360">
        <v>18</v>
      </c>
      <c r="AI35" s="362">
        <v>1900</v>
      </c>
      <c r="AJ35" s="360">
        <v>18</v>
      </c>
    </row>
    <row r="36" spans="1:36" x14ac:dyDescent="0.2">
      <c r="A36" s="359">
        <v>110</v>
      </c>
      <c r="B36" s="360">
        <v>8</v>
      </c>
      <c r="C36" s="359">
        <v>127</v>
      </c>
      <c r="D36" s="360">
        <v>8</v>
      </c>
      <c r="E36" s="359">
        <v>137</v>
      </c>
      <c r="F36" s="360">
        <v>8</v>
      </c>
      <c r="G36" s="359">
        <v>226</v>
      </c>
      <c r="H36" s="360">
        <v>8</v>
      </c>
      <c r="I36" s="361">
        <v>1341</v>
      </c>
      <c r="J36" s="360">
        <v>8</v>
      </c>
      <c r="K36" s="361">
        <v>2101</v>
      </c>
      <c r="L36" s="360">
        <v>8</v>
      </c>
      <c r="M36" s="361">
        <v>4281</v>
      </c>
      <c r="N36" s="360">
        <v>8</v>
      </c>
      <c r="O36" s="361">
        <v>10401</v>
      </c>
      <c r="P36" s="360">
        <v>8</v>
      </c>
      <c r="Q36" s="361">
        <v>8301</v>
      </c>
      <c r="R36" s="360">
        <v>8</v>
      </c>
      <c r="S36" s="361">
        <v>16201</v>
      </c>
      <c r="T36" s="360">
        <v>8</v>
      </c>
      <c r="U36" s="362"/>
      <c r="V36" s="360"/>
      <c r="W36" s="362"/>
      <c r="X36" s="360"/>
      <c r="Y36" s="362"/>
      <c r="Z36" s="360"/>
      <c r="AA36" s="362"/>
      <c r="AB36" s="360"/>
      <c r="AC36" s="362"/>
      <c r="AD36" s="360"/>
      <c r="AE36" s="362"/>
      <c r="AF36" s="360"/>
      <c r="AG36" s="362"/>
      <c r="AH36" s="360"/>
      <c r="AI36" s="362"/>
      <c r="AJ36" s="360"/>
    </row>
    <row r="37" spans="1:36" x14ac:dyDescent="0.2">
      <c r="A37" s="359">
        <v>113</v>
      </c>
      <c r="B37" s="360">
        <v>8</v>
      </c>
      <c r="C37" s="359">
        <v>130</v>
      </c>
      <c r="D37" s="360">
        <v>8</v>
      </c>
      <c r="E37" s="359">
        <v>140</v>
      </c>
      <c r="F37" s="360">
        <v>8</v>
      </c>
      <c r="G37" s="359">
        <v>230</v>
      </c>
      <c r="H37" s="360">
        <v>8</v>
      </c>
      <c r="I37" s="361">
        <v>1380</v>
      </c>
      <c r="J37" s="360">
        <v>8</v>
      </c>
      <c r="K37" s="361">
        <v>2150</v>
      </c>
      <c r="L37" s="360">
        <v>8</v>
      </c>
      <c r="M37" s="361">
        <v>4360</v>
      </c>
      <c r="N37" s="360">
        <v>8</v>
      </c>
      <c r="O37" s="361">
        <v>11000</v>
      </c>
      <c r="P37" s="360">
        <v>8</v>
      </c>
      <c r="Q37" s="361">
        <v>8400</v>
      </c>
      <c r="R37" s="360">
        <v>8</v>
      </c>
      <c r="S37" s="361">
        <v>16400</v>
      </c>
      <c r="T37" s="360">
        <v>8</v>
      </c>
      <c r="U37" s="362">
        <v>420</v>
      </c>
      <c r="V37" s="360">
        <v>19</v>
      </c>
      <c r="W37" s="362">
        <v>900</v>
      </c>
      <c r="X37" s="360">
        <v>19</v>
      </c>
      <c r="Y37" s="362">
        <v>135</v>
      </c>
      <c r="Z37" s="360">
        <v>19</v>
      </c>
      <c r="AA37" s="362">
        <v>260</v>
      </c>
      <c r="AB37" s="360">
        <v>19</v>
      </c>
      <c r="AC37" s="362">
        <v>875</v>
      </c>
      <c r="AD37" s="360">
        <v>19</v>
      </c>
      <c r="AE37" s="362">
        <v>1900</v>
      </c>
      <c r="AF37" s="360">
        <v>19</v>
      </c>
      <c r="AG37" s="362">
        <v>2200</v>
      </c>
      <c r="AH37" s="360">
        <v>19</v>
      </c>
      <c r="AI37" s="362">
        <v>2100</v>
      </c>
      <c r="AJ37" s="360">
        <v>19</v>
      </c>
    </row>
    <row r="38" spans="1:36" x14ac:dyDescent="0.2">
      <c r="A38" s="359">
        <v>114</v>
      </c>
      <c r="B38" s="360">
        <v>7</v>
      </c>
      <c r="C38" s="359">
        <v>131</v>
      </c>
      <c r="D38" s="360">
        <v>7</v>
      </c>
      <c r="E38" s="359">
        <v>141</v>
      </c>
      <c r="F38" s="360">
        <v>7</v>
      </c>
      <c r="G38" s="359">
        <v>231</v>
      </c>
      <c r="H38" s="360">
        <v>7</v>
      </c>
      <c r="I38" s="361">
        <v>1381</v>
      </c>
      <c r="J38" s="360">
        <v>7</v>
      </c>
      <c r="K38" s="361">
        <v>2151</v>
      </c>
      <c r="L38" s="360">
        <v>7</v>
      </c>
      <c r="M38" s="361">
        <v>4361</v>
      </c>
      <c r="N38" s="360">
        <v>7</v>
      </c>
      <c r="O38" s="361">
        <v>11001</v>
      </c>
      <c r="P38" s="360">
        <v>7</v>
      </c>
      <c r="Q38" s="361">
        <v>8401</v>
      </c>
      <c r="R38" s="360">
        <v>7</v>
      </c>
      <c r="S38" s="361">
        <v>16401</v>
      </c>
      <c r="T38" s="360">
        <v>7</v>
      </c>
      <c r="U38" s="362"/>
      <c r="V38" s="360"/>
      <c r="W38" s="362"/>
      <c r="X38" s="360"/>
      <c r="Y38" s="362"/>
      <c r="Z38" s="360"/>
      <c r="AA38" s="362"/>
      <c r="AB38" s="360"/>
      <c r="AC38" s="362"/>
      <c r="AD38" s="360"/>
      <c r="AE38" s="362"/>
      <c r="AF38" s="360"/>
      <c r="AG38" s="362"/>
      <c r="AH38" s="360"/>
      <c r="AI38" s="362"/>
      <c r="AJ38" s="360"/>
    </row>
    <row r="39" spans="1:36" x14ac:dyDescent="0.2">
      <c r="A39" s="359">
        <v>117</v>
      </c>
      <c r="B39" s="360">
        <v>7</v>
      </c>
      <c r="C39" s="359">
        <v>135</v>
      </c>
      <c r="D39" s="360">
        <v>7</v>
      </c>
      <c r="E39" s="359">
        <v>145</v>
      </c>
      <c r="F39" s="360">
        <v>7</v>
      </c>
      <c r="G39" s="359">
        <v>237</v>
      </c>
      <c r="H39" s="360">
        <v>7</v>
      </c>
      <c r="I39" s="361">
        <v>1420</v>
      </c>
      <c r="J39" s="360">
        <v>7</v>
      </c>
      <c r="K39" s="361">
        <v>2200</v>
      </c>
      <c r="L39" s="360">
        <v>7</v>
      </c>
      <c r="M39" s="361">
        <v>4420</v>
      </c>
      <c r="N39" s="360">
        <v>7</v>
      </c>
      <c r="O39" s="361">
        <v>11200</v>
      </c>
      <c r="P39" s="360">
        <v>7</v>
      </c>
      <c r="Q39" s="361">
        <v>8500</v>
      </c>
      <c r="R39" s="360">
        <v>7</v>
      </c>
      <c r="S39" s="361">
        <v>17100</v>
      </c>
      <c r="T39" s="360">
        <v>7</v>
      </c>
      <c r="U39" s="362">
        <v>430</v>
      </c>
      <c r="V39" s="360">
        <v>20</v>
      </c>
      <c r="W39" s="362">
        <v>925</v>
      </c>
      <c r="X39" s="360">
        <v>20</v>
      </c>
      <c r="Y39" s="362"/>
      <c r="Z39" s="360">
        <v>20</v>
      </c>
      <c r="AA39" s="362"/>
      <c r="AB39" s="360">
        <v>20</v>
      </c>
      <c r="AC39" s="362">
        <v>900</v>
      </c>
      <c r="AD39" s="360">
        <v>20</v>
      </c>
      <c r="AE39" s="362">
        <v>2000</v>
      </c>
      <c r="AF39" s="360">
        <v>20</v>
      </c>
      <c r="AG39" s="362">
        <v>2400</v>
      </c>
      <c r="AH39" s="360">
        <v>20</v>
      </c>
      <c r="AI39" s="362">
        <v>2300</v>
      </c>
      <c r="AJ39" s="360">
        <v>20</v>
      </c>
    </row>
    <row r="40" spans="1:36" x14ac:dyDescent="0.2">
      <c r="A40" s="359">
        <v>118</v>
      </c>
      <c r="B40" s="360">
        <v>6</v>
      </c>
      <c r="C40" s="359">
        <v>136</v>
      </c>
      <c r="D40" s="360">
        <v>6</v>
      </c>
      <c r="E40" s="359">
        <v>146</v>
      </c>
      <c r="F40" s="360">
        <v>6</v>
      </c>
      <c r="G40" s="359">
        <v>238</v>
      </c>
      <c r="H40" s="360">
        <v>6</v>
      </c>
      <c r="I40" s="361">
        <v>1421</v>
      </c>
      <c r="J40" s="360">
        <v>6</v>
      </c>
      <c r="K40" s="361">
        <v>2201</v>
      </c>
      <c r="L40" s="360">
        <v>6</v>
      </c>
      <c r="M40" s="361">
        <v>4421</v>
      </c>
      <c r="N40" s="360">
        <v>6</v>
      </c>
      <c r="O40" s="361">
        <v>11201</v>
      </c>
      <c r="P40" s="360">
        <v>6</v>
      </c>
      <c r="Q40" s="361">
        <v>8501</v>
      </c>
      <c r="R40" s="360">
        <v>6</v>
      </c>
      <c r="S40" s="361">
        <v>17101</v>
      </c>
      <c r="T40" s="360">
        <v>6</v>
      </c>
      <c r="U40" s="362"/>
      <c r="V40" s="360"/>
      <c r="W40" s="362"/>
      <c r="X40" s="360"/>
      <c r="Y40" s="362"/>
      <c r="Z40" s="360"/>
      <c r="AA40" s="362"/>
      <c r="AB40" s="360"/>
      <c r="AC40" s="362"/>
      <c r="AD40" s="360"/>
      <c r="AE40" s="362"/>
      <c r="AF40" s="360"/>
      <c r="AG40" s="362"/>
      <c r="AH40" s="360"/>
      <c r="AI40" s="362"/>
      <c r="AJ40" s="360"/>
    </row>
    <row r="41" spans="1:36" x14ac:dyDescent="0.2">
      <c r="A41" s="359">
        <v>122</v>
      </c>
      <c r="B41" s="360">
        <v>6</v>
      </c>
      <c r="C41" s="359">
        <v>140</v>
      </c>
      <c r="D41" s="360">
        <v>6</v>
      </c>
      <c r="E41" s="359">
        <v>150</v>
      </c>
      <c r="F41" s="360">
        <v>6</v>
      </c>
      <c r="G41" s="359">
        <v>244</v>
      </c>
      <c r="H41" s="360">
        <v>6</v>
      </c>
      <c r="I41" s="361">
        <v>1460</v>
      </c>
      <c r="J41" s="360">
        <v>6</v>
      </c>
      <c r="K41" s="361">
        <v>2250</v>
      </c>
      <c r="L41" s="360">
        <v>6</v>
      </c>
      <c r="M41" s="361">
        <v>4480</v>
      </c>
      <c r="N41" s="360">
        <v>6</v>
      </c>
      <c r="O41" s="361">
        <v>11400</v>
      </c>
      <c r="P41" s="360">
        <v>6</v>
      </c>
      <c r="Q41" s="361">
        <v>9050</v>
      </c>
      <c r="R41" s="360">
        <v>6</v>
      </c>
      <c r="S41" s="361">
        <v>17400</v>
      </c>
      <c r="T41" s="360">
        <v>6</v>
      </c>
      <c r="U41" s="362">
        <v>440</v>
      </c>
      <c r="V41" s="360">
        <v>21</v>
      </c>
      <c r="W41" s="362">
        <v>950</v>
      </c>
      <c r="X41" s="360">
        <v>21</v>
      </c>
      <c r="Y41" s="362">
        <v>140</v>
      </c>
      <c r="Z41" s="360">
        <v>21</v>
      </c>
      <c r="AA41" s="362">
        <v>270</v>
      </c>
      <c r="AB41" s="360">
        <v>21</v>
      </c>
      <c r="AC41" s="362">
        <v>925</v>
      </c>
      <c r="AD41" s="360">
        <v>21</v>
      </c>
      <c r="AE41" s="362">
        <v>2200</v>
      </c>
      <c r="AF41" s="360">
        <v>21</v>
      </c>
      <c r="AG41" s="362">
        <v>2600</v>
      </c>
      <c r="AH41" s="360">
        <v>21</v>
      </c>
      <c r="AI41" s="362">
        <v>2500</v>
      </c>
      <c r="AJ41" s="360">
        <v>21</v>
      </c>
    </row>
    <row r="42" spans="1:36" x14ac:dyDescent="0.2">
      <c r="A42" s="359">
        <v>123</v>
      </c>
      <c r="B42" s="360">
        <v>5</v>
      </c>
      <c r="C42" s="359">
        <v>141</v>
      </c>
      <c r="D42" s="360">
        <v>5</v>
      </c>
      <c r="E42" s="359">
        <v>151</v>
      </c>
      <c r="F42" s="360">
        <v>5</v>
      </c>
      <c r="G42" s="359">
        <v>245</v>
      </c>
      <c r="H42" s="360">
        <v>5</v>
      </c>
      <c r="I42" s="361">
        <v>1461</v>
      </c>
      <c r="J42" s="360">
        <v>5</v>
      </c>
      <c r="K42" s="361">
        <v>2251</v>
      </c>
      <c r="L42" s="360">
        <v>5</v>
      </c>
      <c r="M42" s="361">
        <v>4481</v>
      </c>
      <c r="N42" s="360">
        <v>5</v>
      </c>
      <c r="O42" s="361">
        <v>11401</v>
      </c>
      <c r="P42" s="360">
        <v>5</v>
      </c>
      <c r="Q42" s="361">
        <v>9051</v>
      </c>
      <c r="R42" s="360">
        <v>5</v>
      </c>
      <c r="S42" s="361">
        <v>17401</v>
      </c>
      <c r="T42" s="360">
        <v>5</v>
      </c>
      <c r="U42" s="362"/>
      <c r="V42" s="360"/>
      <c r="W42" s="362"/>
      <c r="X42" s="360"/>
      <c r="Y42" s="362"/>
      <c r="Z42" s="360"/>
      <c r="AA42" s="362"/>
      <c r="AB42" s="360"/>
      <c r="AC42" s="362"/>
      <c r="AD42" s="360"/>
      <c r="AE42" s="362"/>
      <c r="AF42" s="360"/>
      <c r="AG42" s="362"/>
      <c r="AH42" s="360"/>
      <c r="AI42" s="362"/>
      <c r="AJ42" s="360"/>
    </row>
    <row r="43" spans="1:36" x14ac:dyDescent="0.2">
      <c r="A43" s="359">
        <v>127</v>
      </c>
      <c r="B43" s="360">
        <v>5</v>
      </c>
      <c r="C43" s="359">
        <v>145</v>
      </c>
      <c r="D43" s="360">
        <v>5</v>
      </c>
      <c r="E43" s="359">
        <v>155</v>
      </c>
      <c r="F43" s="360">
        <v>5</v>
      </c>
      <c r="G43" s="359">
        <v>251</v>
      </c>
      <c r="H43" s="360">
        <v>5</v>
      </c>
      <c r="I43" s="361">
        <v>1500</v>
      </c>
      <c r="J43" s="360">
        <v>5</v>
      </c>
      <c r="K43" s="361">
        <v>2300</v>
      </c>
      <c r="L43" s="360">
        <v>5</v>
      </c>
      <c r="M43" s="361">
        <v>4540</v>
      </c>
      <c r="N43" s="360">
        <v>5</v>
      </c>
      <c r="O43" s="361">
        <v>12000</v>
      </c>
      <c r="P43" s="360">
        <v>5</v>
      </c>
      <c r="Q43" s="361">
        <v>9200</v>
      </c>
      <c r="R43" s="360">
        <v>5</v>
      </c>
      <c r="S43" s="361">
        <v>18100</v>
      </c>
      <c r="T43" s="360">
        <v>5</v>
      </c>
      <c r="U43" s="362">
        <v>450</v>
      </c>
      <c r="V43" s="360">
        <v>22</v>
      </c>
      <c r="W43" s="362">
        <v>975</v>
      </c>
      <c r="X43" s="360">
        <v>22</v>
      </c>
      <c r="Y43" s="362"/>
      <c r="Z43" s="360">
        <v>22</v>
      </c>
      <c r="AA43" s="362"/>
      <c r="AB43" s="360">
        <v>22</v>
      </c>
      <c r="AC43" s="362">
        <v>950</v>
      </c>
      <c r="AD43" s="360">
        <v>22</v>
      </c>
      <c r="AE43" s="362">
        <v>2400</v>
      </c>
      <c r="AF43" s="360">
        <v>22</v>
      </c>
      <c r="AG43" s="362">
        <v>2800</v>
      </c>
      <c r="AH43" s="360">
        <v>22</v>
      </c>
      <c r="AI43" s="362">
        <v>2700</v>
      </c>
      <c r="AJ43" s="360">
        <v>22</v>
      </c>
    </row>
    <row r="44" spans="1:36" x14ac:dyDescent="0.2">
      <c r="A44" s="359">
        <v>128</v>
      </c>
      <c r="B44" s="360">
        <v>4</v>
      </c>
      <c r="C44" s="359">
        <v>146</v>
      </c>
      <c r="D44" s="360">
        <v>4</v>
      </c>
      <c r="E44" s="359">
        <v>156</v>
      </c>
      <c r="F44" s="360">
        <v>4</v>
      </c>
      <c r="G44" s="359">
        <v>252</v>
      </c>
      <c r="H44" s="360">
        <v>4</v>
      </c>
      <c r="I44" s="361">
        <v>1501</v>
      </c>
      <c r="J44" s="360">
        <v>4</v>
      </c>
      <c r="K44" s="361">
        <v>2301</v>
      </c>
      <c r="L44" s="360">
        <v>4</v>
      </c>
      <c r="M44" s="361">
        <v>4541</v>
      </c>
      <c r="N44" s="360">
        <v>4</v>
      </c>
      <c r="O44" s="361">
        <v>12001</v>
      </c>
      <c r="P44" s="360">
        <v>4</v>
      </c>
      <c r="Q44" s="361">
        <v>9201</v>
      </c>
      <c r="R44" s="360">
        <v>4</v>
      </c>
      <c r="S44" s="361">
        <v>18101</v>
      </c>
      <c r="T44" s="360">
        <v>4</v>
      </c>
      <c r="U44" s="362"/>
      <c r="V44" s="360"/>
      <c r="W44" s="362"/>
      <c r="X44" s="360"/>
      <c r="Y44" s="362"/>
      <c r="Z44" s="360"/>
      <c r="AA44" s="362"/>
      <c r="AB44" s="360"/>
      <c r="AC44" s="362"/>
      <c r="AD44" s="360"/>
      <c r="AE44" s="362"/>
      <c r="AF44" s="360"/>
      <c r="AG44" s="362"/>
      <c r="AH44" s="360"/>
      <c r="AI44" s="362"/>
      <c r="AJ44" s="360"/>
    </row>
    <row r="45" spans="1:36" x14ac:dyDescent="0.2">
      <c r="A45" s="359">
        <v>132</v>
      </c>
      <c r="B45" s="360">
        <v>4</v>
      </c>
      <c r="C45" s="359">
        <v>150</v>
      </c>
      <c r="D45" s="360">
        <v>4</v>
      </c>
      <c r="E45" s="359">
        <v>160</v>
      </c>
      <c r="F45" s="360">
        <v>4</v>
      </c>
      <c r="G45" s="359">
        <v>258</v>
      </c>
      <c r="H45" s="360">
        <v>4</v>
      </c>
      <c r="I45" s="361">
        <v>1550</v>
      </c>
      <c r="J45" s="360">
        <v>4</v>
      </c>
      <c r="K45" s="361">
        <v>2350</v>
      </c>
      <c r="L45" s="360">
        <v>4</v>
      </c>
      <c r="M45" s="361">
        <v>5020</v>
      </c>
      <c r="N45" s="360">
        <v>4</v>
      </c>
      <c r="O45" s="361">
        <v>12200</v>
      </c>
      <c r="P45" s="360">
        <v>4</v>
      </c>
      <c r="Q45" s="361">
        <v>9350</v>
      </c>
      <c r="R45" s="360">
        <v>4</v>
      </c>
      <c r="S45" s="361">
        <v>18400</v>
      </c>
      <c r="T45" s="360">
        <v>4</v>
      </c>
      <c r="U45" s="362">
        <v>460</v>
      </c>
      <c r="V45" s="360">
        <v>23</v>
      </c>
      <c r="W45" s="362">
        <v>1000</v>
      </c>
      <c r="X45" s="360">
        <v>23</v>
      </c>
      <c r="Y45" s="362">
        <v>144</v>
      </c>
      <c r="Z45" s="360">
        <v>23</v>
      </c>
      <c r="AA45" s="362">
        <v>280</v>
      </c>
      <c r="AB45" s="360">
        <v>23</v>
      </c>
      <c r="AC45" s="362">
        <v>1000</v>
      </c>
      <c r="AD45" s="360">
        <v>23</v>
      </c>
      <c r="AE45" s="362">
        <v>2600</v>
      </c>
      <c r="AF45" s="360">
        <v>23</v>
      </c>
      <c r="AG45" s="362">
        <v>3000</v>
      </c>
      <c r="AH45" s="360">
        <v>23</v>
      </c>
      <c r="AI45" s="362">
        <v>2900</v>
      </c>
      <c r="AJ45" s="360">
        <v>23</v>
      </c>
    </row>
    <row r="46" spans="1:36" x14ac:dyDescent="0.2">
      <c r="A46" s="359">
        <v>133</v>
      </c>
      <c r="B46" s="360">
        <v>3</v>
      </c>
      <c r="C46" s="359">
        <v>151</v>
      </c>
      <c r="D46" s="360">
        <v>3</v>
      </c>
      <c r="E46" s="359">
        <v>161</v>
      </c>
      <c r="F46" s="360">
        <v>3</v>
      </c>
      <c r="G46" s="359">
        <v>259</v>
      </c>
      <c r="H46" s="360">
        <v>3</v>
      </c>
      <c r="I46" s="361">
        <v>1551</v>
      </c>
      <c r="J46" s="360">
        <v>3</v>
      </c>
      <c r="K46" s="361">
        <v>2351</v>
      </c>
      <c r="L46" s="360">
        <v>3</v>
      </c>
      <c r="M46" s="361">
        <v>5021</v>
      </c>
      <c r="N46" s="360">
        <v>3</v>
      </c>
      <c r="O46" s="361">
        <v>12201</v>
      </c>
      <c r="P46" s="360">
        <v>3</v>
      </c>
      <c r="Q46" s="361">
        <v>9351</v>
      </c>
      <c r="R46" s="360">
        <v>3</v>
      </c>
      <c r="S46" s="361">
        <v>18401</v>
      </c>
      <c r="T46" s="360">
        <v>3</v>
      </c>
      <c r="U46" s="362"/>
      <c r="V46" s="360"/>
      <c r="W46" s="362"/>
      <c r="X46" s="360"/>
      <c r="Y46" s="362"/>
      <c r="Z46" s="360"/>
      <c r="AA46" s="362"/>
      <c r="AB46" s="360"/>
      <c r="AC46" s="362"/>
      <c r="AD46" s="360"/>
      <c r="AE46" s="362"/>
      <c r="AF46" s="360"/>
      <c r="AG46" s="362"/>
      <c r="AH46" s="360"/>
      <c r="AI46" s="362"/>
      <c r="AJ46" s="360"/>
    </row>
    <row r="47" spans="1:36" x14ac:dyDescent="0.2">
      <c r="A47" s="359">
        <v>137</v>
      </c>
      <c r="B47" s="360">
        <v>3</v>
      </c>
      <c r="C47" s="359">
        <v>155</v>
      </c>
      <c r="D47" s="360">
        <v>3</v>
      </c>
      <c r="E47" s="359">
        <v>165</v>
      </c>
      <c r="F47" s="360">
        <v>3</v>
      </c>
      <c r="G47" s="359">
        <v>266</v>
      </c>
      <c r="H47" s="360">
        <v>3</v>
      </c>
      <c r="I47" s="361">
        <v>2000</v>
      </c>
      <c r="J47" s="360">
        <v>3</v>
      </c>
      <c r="K47" s="361">
        <v>2400</v>
      </c>
      <c r="L47" s="360">
        <v>3</v>
      </c>
      <c r="M47" s="361">
        <v>5100</v>
      </c>
      <c r="N47" s="360">
        <v>3</v>
      </c>
      <c r="O47" s="361">
        <v>12400</v>
      </c>
      <c r="P47" s="360">
        <v>3</v>
      </c>
      <c r="Q47" s="361">
        <v>9500</v>
      </c>
      <c r="R47" s="360">
        <v>3</v>
      </c>
      <c r="S47" s="361">
        <v>19100</v>
      </c>
      <c r="T47" s="360">
        <v>3</v>
      </c>
      <c r="U47" s="362">
        <v>470</v>
      </c>
      <c r="V47" s="360">
        <v>24</v>
      </c>
      <c r="W47" s="362">
        <v>1025</v>
      </c>
      <c r="X47" s="360">
        <v>24</v>
      </c>
      <c r="Y47" s="362"/>
      <c r="Z47" s="360">
        <v>24</v>
      </c>
      <c r="AA47" s="362"/>
      <c r="AB47" s="360">
        <v>24</v>
      </c>
      <c r="AC47" s="362">
        <v>1050</v>
      </c>
      <c r="AD47" s="360">
        <v>24</v>
      </c>
      <c r="AE47" s="362">
        <v>2800</v>
      </c>
      <c r="AF47" s="360">
        <v>24</v>
      </c>
      <c r="AG47" s="362">
        <v>3200</v>
      </c>
      <c r="AH47" s="360">
        <v>24</v>
      </c>
      <c r="AI47" s="362">
        <v>3100</v>
      </c>
      <c r="AJ47" s="360">
        <v>24</v>
      </c>
    </row>
    <row r="48" spans="1:36" x14ac:dyDescent="0.2">
      <c r="A48" s="359">
        <v>138</v>
      </c>
      <c r="B48" s="360">
        <v>2</v>
      </c>
      <c r="C48" s="359">
        <v>156</v>
      </c>
      <c r="D48" s="360">
        <v>2</v>
      </c>
      <c r="E48" s="359">
        <v>166</v>
      </c>
      <c r="F48" s="360">
        <v>2</v>
      </c>
      <c r="G48" s="359">
        <v>267</v>
      </c>
      <c r="H48" s="360">
        <v>2</v>
      </c>
      <c r="I48" s="361">
        <v>2001</v>
      </c>
      <c r="J48" s="360">
        <v>2</v>
      </c>
      <c r="K48" s="361">
        <v>2401</v>
      </c>
      <c r="L48" s="360">
        <v>2</v>
      </c>
      <c r="M48" s="361">
        <v>5101</v>
      </c>
      <c r="N48" s="360">
        <v>2</v>
      </c>
      <c r="O48" s="361">
        <v>12401</v>
      </c>
      <c r="P48" s="360">
        <v>2</v>
      </c>
      <c r="Q48" s="361">
        <v>9501</v>
      </c>
      <c r="R48" s="360">
        <v>2</v>
      </c>
      <c r="S48" s="361">
        <v>19101</v>
      </c>
      <c r="T48" s="360">
        <v>2</v>
      </c>
      <c r="U48" s="362"/>
      <c r="V48" s="360"/>
      <c r="W48" s="362"/>
      <c r="X48" s="360"/>
      <c r="Y48" s="362"/>
      <c r="Z48" s="360"/>
      <c r="AA48" s="362"/>
      <c r="AB48" s="360"/>
      <c r="AC48" s="362"/>
      <c r="AD48" s="360"/>
      <c r="AE48" s="362"/>
      <c r="AF48" s="360"/>
      <c r="AG48" s="362"/>
      <c r="AH48" s="360"/>
      <c r="AI48" s="362"/>
      <c r="AJ48" s="360"/>
    </row>
    <row r="49" spans="1:36" x14ac:dyDescent="0.2">
      <c r="A49" s="359">
        <v>142</v>
      </c>
      <c r="B49" s="360">
        <v>2</v>
      </c>
      <c r="C49" s="359">
        <v>160</v>
      </c>
      <c r="D49" s="360">
        <v>2</v>
      </c>
      <c r="E49" s="359">
        <v>170</v>
      </c>
      <c r="F49" s="360">
        <v>2</v>
      </c>
      <c r="G49" s="359">
        <v>274</v>
      </c>
      <c r="H49" s="360">
        <v>2</v>
      </c>
      <c r="I49" s="361">
        <v>2050</v>
      </c>
      <c r="J49" s="360">
        <v>2</v>
      </c>
      <c r="K49" s="361">
        <v>2450</v>
      </c>
      <c r="L49" s="360">
        <v>2</v>
      </c>
      <c r="M49" s="361">
        <v>5200</v>
      </c>
      <c r="N49" s="360">
        <v>2</v>
      </c>
      <c r="O49" s="361">
        <v>13000</v>
      </c>
      <c r="P49" s="360">
        <v>2</v>
      </c>
      <c r="Q49" s="361">
        <v>10050</v>
      </c>
      <c r="R49" s="360">
        <v>2</v>
      </c>
      <c r="S49" s="361">
        <v>10400</v>
      </c>
      <c r="T49" s="360">
        <v>2</v>
      </c>
      <c r="U49" s="362">
        <v>480</v>
      </c>
      <c r="V49" s="360">
        <v>25</v>
      </c>
      <c r="W49" s="362">
        <v>1050</v>
      </c>
      <c r="X49" s="360">
        <v>25</v>
      </c>
      <c r="Y49" s="362">
        <v>148</v>
      </c>
      <c r="Z49" s="360">
        <v>25</v>
      </c>
      <c r="AA49" s="362">
        <v>290</v>
      </c>
      <c r="AB49" s="360">
        <v>25</v>
      </c>
      <c r="AC49" s="362">
        <v>1100</v>
      </c>
      <c r="AD49" s="360">
        <v>25</v>
      </c>
      <c r="AE49" s="362">
        <v>3000</v>
      </c>
      <c r="AF49" s="360">
        <v>25</v>
      </c>
      <c r="AG49" s="362">
        <v>3400</v>
      </c>
      <c r="AH49" s="360">
        <v>25</v>
      </c>
      <c r="AI49" s="362">
        <v>3200</v>
      </c>
      <c r="AJ49" s="360">
        <v>25</v>
      </c>
    </row>
    <row r="50" spans="1:36" x14ac:dyDescent="0.2">
      <c r="A50" s="359">
        <v>143</v>
      </c>
      <c r="B50" s="360">
        <v>1</v>
      </c>
      <c r="C50" s="359">
        <v>161</v>
      </c>
      <c r="D50" s="360">
        <v>1</v>
      </c>
      <c r="E50" s="359">
        <v>171</v>
      </c>
      <c r="F50" s="360">
        <v>1</v>
      </c>
      <c r="G50" s="359">
        <v>273</v>
      </c>
      <c r="H50" s="360">
        <v>1</v>
      </c>
      <c r="I50" s="361">
        <v>2051</v>
      </c>
      <c r="J50" s="360">
        <v>1</v>
      </c>
      <c r="K50" s="361">
        <v>2451</v>
      </c>
      <c r="L50" s="360">
        <v>1</v>
      </c>
      <c r="M50" s="361">
        <v>5201</v>
      </c>
      <c r="N50" s="360">
        <v>1</v>
      </c>
      <c r="O50" s="361">
        <v>13001</v>
      </c>
      <c r="P50" s="360">
        <v>1</v>
      </c>
      <c r="Q50" s="361">
        <v>10051</v>
      </c>
      <c r="R50" s="360">
        <v>1</v>
      </c>
      <c r="S50" s="361">
        <v>19401</v>
      </c>
      <c r="T50" s="360">
        <v>1</v>
      </c>
      <c r="U50" s="362"/>
      <c r="V50" s="360"/>
      <c r="W50" s="362"/>
      <c r="X50" s="360"/>
      <c r="Y50" s="362"/>
      <c r="Z50" s="360"/>
      <c r="AA50" s="362"/>
      <c r="AB50" s="360"/>
      <c r="AC50" s="362"/>
      <c r="AD50" s="360"/>
      <c r="AE50" s="362"/>
      <c r="AF50" s="360"/>
      <c r="AG50" s="362"/>
      <c r="AH50" s="360"/>
      <c r="AI50" s="362"/>
      <c r="AJ50" s="360"/>
    </row>
    <row r="51" spans="1:36" s="354" customFormat="1" x14ac:dyDescent="0.2">
      <c r="A51" s="363" t="s">
        <v>132</v>
      </c>
      <c r="B51" s="364" t="s">
        <v>59</v>
      </c>
      <c r="C51" s="363" t="s">
        <v>76</v>
      </c>
      <c r="D51" s="364" t="s">
        <v>59</v>
      </c>
      <c r="E51" s="363" t="s">
        <v>166</v>
      </c>
      <c r="F51" s="364" t="s">
        <v>59</v>
      </c>
      <c r="G51" s="363" t="s">
        <v>167</v>
      </c>
      <c r="H51" s="364" t="s">
        <v>59</v>
      </c>
      <c r="I51" s="365" t="s">
        <v>79</v>
      </c>
      <c r="J51" s="364" t="s">
        <v>59</v>
      </c>
      <c r="K51" s="365" t="s">
        <v>83</v>
      </c>
      <c r="L51" s="364" t="s">
        <v>59</v>
      </c>
      <c r="M51" s="365" t="s">
        <v>84</v>
      </c>
      <c r="N51" s="364" t="s">
        <v>59</v>
      </c>
      <c r="O51" s="365" t="s">
        <v>85</v>
      </c>
      <c r="P51" s="364" t="s">
        <v>59</v>
      </c>
      <c r="Q51" s="365" t="s">
        <v>87</v>
      </c>
      <c r="R51" s="364" t="s">
        <v>59</v>
      </c>
      <c r="S51" s="365" t="s">
        <v>88</v>
      </c>
      <c r="T51" s="364" t="s">
        <v>59</v>
      </c>
      <c r="U51" s="366" t="s">
        <v>169</v>
      </c>
      <c r="V51" s="364" t="s">
        <v>59</v>
      </c>
      <c r="W51" s="366" t="s">
        <v>170</v>
      </c>
      <c r="X51" s="364" t="s">
        <v>59</v>
      </c>
      <c r="Y51" s="366" t="s">
        <v>171</v>
      </c>
      <c r="Z51" s="364" t="s">
        <v>59</v>
      </c>
      <c r="AA51" s="366" t="s">
        <v>7</v>
      </c>
      <c r="AB51" s="364" t="s">
        <v>59</v>
      </c>
      <c r="AC51" s="366" t="s">
        <v>6</v>
      </c>
      <c r="AD51" s="364" t="s">
        <v>59</v>
      </c>
      <c r="AE51" s="366" t="s">
        <v>172</v>
      </c>
      <c r="AF51" s="364" t="s">
        <v>59</v>
      </c>
      <c r="AG51" s="366" t="s">
        <v>173</v>
      </c>
      <c r="AH51" s="364" t="s">
        <v>59</v>
      </c>
      <c r="AI51" s="366" t="s">
        <v>109</v>
      </c>
      <c r="AJ51" s="364" t="s">
        <v>59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showZeros="0" view="pageBreakPreview" zoomScaleSheetLayoutView="100" workbookViewId="0">
      <selection activeCell="C1" sqref="C1"/>
    </sheetView>
  </sheetViews>
  <sheetFormatPr baseColWidth="10" defaultRowHeight="15.75" x14ac:dyDescent="0.25"/>
  <cols>
    <col min="1" max="1" width="4.625" style="367" customWidth="1"/>
    <col min="2" max="2" width="4.125" style="367" customWidth="1"/>
    <col min="3" max="3" width="4.625" style="367" customWidth="1"/>
    <col min="4" max="4" width="4.125" style="367" customWidth="1"/>
    <col min="5" max="5" width="6.75" style="367" customWidth="1"/>
    <col min="6" max="6" width="4.125" style="367" customWidth="1"/>
    <col min="7" max="7" width="6.75" style="367" customWidth="1"/>
    <col min="8" max="8" width="4.125" style="367" customWidth="1"/>
    <col min="9" max="9" width="5.5" style="367" customWidth="1"/>
    <col min="10" max="10" width="4.125" style="367" customWidth="1"/>
    <col min="11" max="11" width="5.5" style="367" customWidth="1"/>
    <col min="12" max="12" width="4.125" style="367" customWidth="1"/>
    <col min="13" max="13" width="5.5" style="367" customWidth="1"/>
    <col min="14" max="14" width="4.125" style="367" customWidth="1"/>
    <col min="15" max="15" width="6.375" style="367" customWidth="1"/>
    <col min="16" max="16" width="4.125" style="367" customWidth="1"/>
    <col min="17" max="17" width="6.375" style="367" customWidth="1"/>
    <col min="18" max="18" width="4.125" style="367" customWidth="1"/>
    <col min="19" max="19" width="11.125" style="367" customWidth="1"/>
    <col min="20" max="20" width="4.125" style="367" customWidth="1"/>
    <col min="21" max="21" width="11.125" style="367" customWidth="1"/>
    <col min="22" max="22" width="4.125" style="367" customWidth="1"/>
    <col min="23" max="23" width="9.875" style="367" customWidth="1"/>
    <col min="24" max="24" width="4.125" style="367" customWidth="1"/>
    <col min="25" max="25" width="4.875" style="367" customWidth="1"/>
    <col min="26" max="26" width="4.125" style="367" customWidth="1"/>
    <col min="27" max="27" width="8.5" style="367" customWidth="1"/>
    <col min="28" max="28" width="4.125" style="367" customWidth="1"/>
    <col min="29" max="29" width="7.375" style="367" customWidth="1"/>
    <col min="30" max="30" width="4.125" style="367" customWidth="1"/>
    <col min="31" max="31" width="6" style="367" customWidth="1"/>
    <col min="32" max="32" width="4.125" style="367" customWidth="1"/>
    <col min="33" max="33" width="7" style="367" customWidth="1"/>
    <col min="34" max="34" width="4.125" style="367" customWidth="1"/>
    <col min="35" max="35" width="8.25" style="367" customWidth="1"/>
    <col min="36" max="36" width="4.125" style="367" customWidth="1"/>
    <col min="37" max="37" width="8.75" style="367" customWidth="1"/>
    <col min="38" max="38" width="4.125" style="367" customWidth="1"/>
    <col min="39" max="16384" width="11" style="367"/>
  </cols>
  <sheetData>
    <row r="1" spans="1:38" x14ac:dyDescent="0.25">
      <c r="A1" s="350" t="s">
        <v>132</v>
      </c>
      <c r="B1" s="351" t="s">
        <v>59</v>
      </c>
      <c r="C1" s="350" t="s">
        <v>76</v>
      </c>
      <c r="D1" s="351" t="s">
        <v>59</v>
      </c>
      <c r="E1" s="350" t="s">
        <v>166</v>
      </c>
      <c r="F1" s="351" t="s">
        <v>59</v>
      </c>
      <c r="G1" s="350" t="s">
        <v>175</v>
      </c>
      <c r="H1" s="351" t="s">
        <v>59</v>
      </c>
      <c r="I1" s="350" t="s">
        <v>167</v>
      </c>
      <c r="J1" s="351" t="s">
        <v>59</v>
      </c>
      <c r="K1" s="352" t="s">
        <v>79</v>
      </c>
      <c r="L1" s="351" t="s">
        <v>59</v>
      </c>
      <c r="M1" s="352" t="s">
        <v>83</v>
      </c>
      <c r="N1" s="351" t="s">
        <v>59</v>
      </c>
      <c r="O1" s="352" t="s">
        <v>84</v>
      </c>
      <c r="P1" s="351" t="s">
        <v>59</v>
      </c>
      <c r="Q1" s="352" t="s">
        <v>85</v>
      </c>
      <c r="R1" s="351" t="s">
        <v>59</v>
      </c>
      <c r="S1" s="352" t="s">
        <v>87</v>
      </c>
      <c r="T1" s="351" t="s">
        <v>59</v>
      </c>
      <c r="U1" s="352" t="s">
        <v>88</v>
      </c>
      <c r="V1" s="351" t="s">
        <v>59</v>
      </c>
      <c r="W1" s="353" t="s">
        <v>169</v>
      </c>
      <c r="X1" s="351" t="s">
        <v>59</v>
      </c>
      <c r="Y1" s="353" t="s">
        <v>170</v>
      </c>
      <c r="Z1" s="351" t="s">
        <v>59</v>
      </c>
      <c r="AA1" s="353" t="s">
        <v>171</v>
      </c>
      <c r="AB1" s="351" t="s">
        <v>59</v>
      </c>
      <c r="AC1" s="353" t="s">
        <v>7</v>
      </c>
      <c r="AD1" s="351" t="s">
        <v>59</v>
      </c>
      <c r="AE1" s="353" t="s">
        <v>6</v>
      </c>
      <c r="AF1" s="351" t="s">
        <v>59</v>
      </c>
      <c r="AG1" s="353" t="s">
        <v>172</v>
      </c>
      <c r="AH1" s="351" t="s">
        <v>59</v>
      </c>
      <c r="AI1" s="353" t="s">
        <v>173</v>
      </c>
      <c r="AJ1" s="351" t="s">
        <v>59</v>
      </c>
      <c r="AK1" s="353" t="s">
        <v>174</v>
      </c>
      <c r="AL1" s="351" t="s">
        <v>59</v>
      </c>
    </row>
    <row r="2" spans="1:38" s="185" customFormat="1" x14ac:dyDescent="0.25">
      <c r="A2" s="355">
        <v>0</v>
      </c>
      <c r="B2" s="356">
        <v>25</v>
      </c>
      <c r="C2" s="355">
        <v>0</v>
      </c>
      <c r="D2" s="356">
        <v>25</v>
      </c>
      <c r="E2" s="355">
        <v>0</v>
      </c>
      <c r="F2" s="356">
        <v>25</v>
      </c>
      <c r="G2" s="355">
        <v>0</v>
      </c>
      <c r="H2" s="356">
        <v>25</v>
      </c>
      <c r="I2" s="355">
        <v>0</v>
      </c>
      <c r="J2" s="356">
        <v>25</v>
      </c>
      <c r="K2" s="357">
        <v>0</v>
      </c>
      <c r="L2" s="356">
        <v>25</v>
      </c>
      <c r="M2" s="357">
        <v>0</v>
      </c>
      <c r="N2" s="356">
        <v>25</v>
      </c>
      <c r="O2" s="357">
        <v>0</v>
      </c>
      <c r="P2" s="356">
        <v>25</v>
      </c>
      <c r="Q2" s="357">
        <v>0</v>
      </c>
      <c r="R2" s="356">
        <v>25</v>
      </c>
      <c r="S2" s="357">
        <v>0</v>
      </c>
      <c r="T2" s="356">
        <v>25</v>
      </c>
      <c r="U2" s="357">
        <v>0</v>
      </c>
      <c r="V2" s="356">
        <v>25</v>
      </c>
      <c r="W2" s="358">
        <v>0</v>
      </c>
      <c r="X2" s="356">
        <v>1</v>
      </c>
      <c r="Y2" s="358">
        <v>0</v>
      </c>
      <c r="Z2" s="356">
        <v>1</v>
      </c>
      <c r="AA2" s="358">
        <v>0</v>
      </c>
      <c r="AB2" s="356">
        <v>1</v>
      </c>
      <c r="AC2" s="358">
        <v>0</v>
      </c>
      <c r="AD2" s="356">
        <v>1</v>
      </c>
      <c r="AE2" s="358">
        <v>0</v>
      </c>
      <c r="AF2" s="356">
        <v>1</v>
      </c>
      <c r="AG2" s="358">
        <v>0</v>
      </c>
      <c r="AH2" s="356">
        <v>1</v>
      </c>
      <c r="AI2" s="358">
        <v>0</v>
      </c>
      <c r="AJ2" s="356">
        <v>1</v>
      </c>
      <c r="AK2" s="358">
        <v>0</v>
      </c>
      <c r="AL2" s="356">
        <v>1</v>
      </c>
    </row>
    <row r="3" spans="1:38" x14ac:dyDescent="0.25">
      <c r="A3" s="359">
        <v>65</v>
      </c>
      <c r="B3" s="360">
        <v>25</v>
      </c>
      <c r="C3" s="359">
        <v>74</v>
      </c>
      <c r="D3" s="360">
        <v>25</v>
      </c>
      <c r="E3" s="359">
        <v>83</v>
      </c>
      <c r="F3" s="360">
        <v>25</v>
      </c>
      <c r="G3" s="359">
        <v>115</v>
      </c>
      <c r="H3" s="360">
        <v>25</v>
      </c>
      <c r="I3" s="359">
        <v>150</v>
      </c>
      <c r="J3" s="360">
        <v>25</v>
      </c>
      <c r="K3" s="361">
        <v>450</v>
      </c>
      <c r="L3" s="360">
        <v>25</v>
      </c>
      <c r="M3" s="361">
        <v>1201</v>
      </c>
      <c r="N3" s="360">
        <v>25</v>
      </c>
      <c r="O3" s="361">
        <v>3050</v>
      </c>
      <c r="P3" s="360">
        <v>25</v>
      </c>
      <c r="Q3" s="361">
        <v>6400</v>
      </c>
      <c r="R3" s="360">
        <v>25</v>
      </c>
      <c r="S3" s="361">
        <v>5300</v>
      </c>
      <c r="T3" s="360">
        <v>25</v>
      </c>
      <c r="U3" s="361">
        <v>11000</v>
      </c>
      <c r="V3" s="360">
        <v>25</v>
      </c>
      <c r="W3" s="362">
        <v>240</v>
      </c>
      <c r="X3" s="360">
        <v>2</v>
      </c>
      <c r="Y3" s="362">
        <v>560</v>
      </c>
      <c r="Z3" s="360">
        <v>2</v>
      </c>
      <c r="AA3" s="362">
        <v>80</v>
      </c>
      <c r="AB3" s="360">
        <v>2</v>
      </c>
      <c r="AC3" s="362">
        <v>100</v>
      </c>
      <c r="AD3" s="360">
        <v>2</v>
      </c>
      <c r="AE3" s="362">
        <v>560</v>
      </c>
      <c r="AF3" s="360">
        <v>2</v>
      </c>
      <c r="AG3" s="362">
        <v>300</v>
      </c>
      <c r="AH3" s="360">
        <v>2</v>
      </c>
      <c r="AI3" s="362">
        <v>600</v>
      </c>
      <c r="AJ3" s="360">
        <v>2</v>
      </c>
      <c r="AK3" s="362">
        <v>400</v>
      </c>
      <c r="AL3" s="360">
        <v>2</v>
      </c>
    </row>
    <row r="4" spans="1:38" x14ac:dyDescent="0.25">
      <c r="A4" s="359">
        <v>66</v>
      </c>
      <c r="B4" s="360">
        <v>24</v>
      </c>
      <c r="C4" s="359">
        <v>75</v>
      </c>
      <c r="D4" s="360">
        <v>24</v>
      </c>
      <c r="E4" s="359">
        <v>84</v>
      </c>
      <c r="F4" s="360">
        <v>24</v>
      </c>
      <c r="G4" s="359">
        <v>116</v>
      </c>
      <c r="H4" s="360">
        <v>24</v>
      </c>
      <c r="I4" s="359">
        <v>151</v>
      </c>
      <c r="J4" s="360">
        <v>24</v>
      </c>
      <c r="K4" s="361">
        <v>451</v>
      </c>
      <c r="L4" s="360">
        <v>24</v>
      </c>
      <c r="M4" s="361">
        <v>1201</v>
      </c>
      <c r="N4" s="360">
        <v>24</v>
      </c>
      <c r="O4" s="361">
        <v>3051</v>
      </c>
      <c r="P4" s="360">
        <v>24</v>
      </c>
      <c r="Q4" s="361">
        <v>6401</v>
      </c>
      <c r="R4" s="360">
        <v>24</v>
      </c>
      <c r="S4" s="361" t="s">
        <v>176</v>
      </c>
      <c r="T4" s="360">
        <v>24</v>
      </c>
      <c r="U4" s="361">
        <v>11001</v>
      </c>
      <c r="V4" s="360">
        <v>24</v>
      </c>
      <c r="W4" s="362"/>
      <c r="X4" s="360"/>
      <c r="Y4" s="362"/>
      <c r="Z4" s="360"/>
      <c r="AA4" s="362"/>
      <c r="AB4" s="360"/>
      <c r="AC4" s="362"/>
      <c r="AD4" s="360"/>
      <c r="AE4" s="362"/>
      <c r="AF4" s="360"/>
      <c r="AG4" s="362"/>
      <c r="AH4" s="360"/>
      <c r="AI4" s="362"/>
      <c r="AJ4" s="360"/>
      <c r="AK4" s="362"/>
      <c r="AL4" s="360"/>
    </row>
    <row r="5" spans="1:38" x14ac:dyDescent="0.25">
      <c r="A5" s="359">
        <v>67</v>
      </c>
      <c r="B5" s="360">
        <v>24</v>
      </c>
      <c r="C5" s="359">
        <v>76</v>
      </c>
      <c r="D5" s="360">
        <v>24</v>
      </c>
      <c r="E5" s="359">
        <v>86</v>
      </c>
      <c r="F5" s="360">
        <v>24</v>
      </c>
      <c r="G5" s="359">
        <v>118</v>
      </c>
      <c r="H5" s="360">
        <v>24</v>
      </c>
      <c r="I5" s="359">
        <v>154</v>
      </c>
      <c r="J5" s="360">
        <v>24</v>
      </c>
      <c r="K5" s="361">
        <v>460</v>
      </c>
      <c r="L5" s="360">
        <v>24</v>
      </c>
      <c r="M5" s="361">
        <v>1220</v>
      </c>
      <c r="N5" s="360">
        <v>24</v>
      </c>
      <c r="O5" s="361">
        <v>3080</v>
      </c>
      <c r="P5" s="360">
        <v>24</v>
      </c>
      <c r="Q5" s="361">
        <v>6480</v>
      </c>
      <c r="R5" s="360">
        <v>24</v>
      </c>
      <c r="S5" s="361">
        <v>5400</v>
      </c>
      <c r="T5" s="360">
        <v>24</v>
      </c>
      <c r="U5" s="361">
        <v>11150</v>
      </c>
      <c r="V5" s="360">
        <v>24</v>
      </c>
      <c r="W5" s="362">
        <v>245</v>
      </c>
      <c r="X5" s="360">
        <v>3</v>
      </c>
      <c r="Y5" s="362">
        <v>570</v>
      </c>
      <c r="Z5" s="360">
        <v>3</v>
      </c>
      <c r="AA5" s="362"/>
      <c r="AB5" s="360">
        <v>3</v>
      </c>
      <c r="AC5" s="362"/>
      <c r="AD5" s="360">
        <v>3</v>
      </c>
      <c r="AE5" s="362">
        <v>570</v>
      </c>
      <c r="AF5" s="360">
        <v>3</v>
      </c>
      <c r="AG5" s="362">
        <v>400</v>
      </c>
      <c r="AH5" s="360">
        <v>3</v>
      </c>
      <c r="AI5" s="362">
        <v>700</v>
      </c>
      <c r="AJ5" s="360">
        <v>3</v>
      </c>
      <c r="AK5" s="362">
        <v>500</v>
      </c>
      <c r="AL5" s="360">
        <v>3</v>
      </c>
    </row>
    <row r="6" spans="1:38" x14ac:dyDescent="0.25">
      <c r="A6" s="359">
        <v>68</v>
      </c>
      <c r="B6" s="360">
        <v>23</v>
      </c>
      <c r="C6" s="359">
        <v>77</v>
      </c>
      <c r="D6" s="360">
        <v>23</v>
      </c>
      <c r="E6" s="359">
        <v>87</v>
      </c>
      <c r="F6" s="360">
        <v>23</v>
      </c>
      <c r="G6" s="359">
        <v>119</v>
      </c>
      <c r="H6" s="360">
        <v>23</v>
      </c>
      <c r="I6" s="359">
        <v>155</v>
      </c>
      <c r="J6" s="360">
        <v>23</v>
      </c>
      <c r="K6" s="361">
        <v>461</v>
      </c>
      <c r="L6" s="360">
        <v>23</v>
      </c>
      <c r="M6" s="361">
        <v>1221</v>
      </c>
      <c r="N6" s="360">
        <v>23</v>
      </c>
      <c r="O6" s="361">
        <v>3081</v>
      </c>
      <c r="P6" s="360">
        <v>23</v>
      </c>
      <c r="Q6" s="361">
        <v>6481</v>
      </c>
      <c r="R6" s="360">
        <v>23</v>
      </c>
      <c r="S6" s="361">
        <v>5401</v>
      </c>
      <c r="T6" s="360">
        <v>23</v>
      </c>
      <c r="U6" s="361">
        <v>11151</v>
      </c>
      <c r="V6" s="360">
        <v>23</v>
      </c>
      <c r="W6" s="362"/>
      <c r="X6" s="360"/>
      <c r="Y6" s="362"/>
      <c r="Z6" s="360"/>
      <c r="AA6" s="362"/>
      <c r="AB6" s="360"/>
      <c r="AC6" s="362"/>
      <c r="AD6" s="360"/>
      <c r="AE6" s="362"/>
      <c r="AF6" s="360"/>
      <c r="AG6" s="362"/>
      <c r="AH6" s="360"/>
      <c r="AI6" s="362"/>
      <c r="AJ6" s="360"/>
      <c r="AK6" s="362"/>
      <c r="AL6" s="360"/>
    </row>
    <row r="7" spans="1:38" x14ac:dyDescent="0.25">
      <c r="A7" s="359">
        <v>69</v>
      </c>
      <c r="B7" s="360">
        <v>23</v>
      </c>
      <c r="C7" s="359">
        <v>78</v>
      </c>
      <c r="D7" s="360">
        <v>23</v>
      </c>
      <c r="E7" s="359">
        <v>89</v>
      </c>
      <c r="F7" s="360">
        <v>23</v>
      </c>
      <c r="G7" s="359">
        <v>121</v>
      </c>
      <c r="H7" s="360">
        <v>23</v>
      </c>
      <c r="I7" s="359">
        <v>158</v>
      </c>
      <c r="J7" s="360">
        <v>23</v>
      </c>
      <c r="K7" s="361">
        <v>470</v>
      </c>
      <c r="L7" s="360">
        <v>23</v>
      </c>
      <c r="M7" s="361">
        <v>1240</v>
      </c>
      <c r="N7" s="360">
        <v>23</v>
      </c>
      <c r="O7" s="361">
        <v>3120</v>
      </c>
      <c r="P7" s="360">
        <v>23</v>
      </c>
      <c r="Q7" s="361">
        <v>6560</v>
      </c>
      <c r="R7" s="360">
        <v>23</v>
      </c>
      <c r="S7" s="361">
        <v>5500</v>
      </c>
      <c r="T7" s="360">
        <v>23</v>
      </c>
      <c r="U7" s="361">
        <v>11300</v>
      </c>
      <c r="V7" s="360">
        <v>23</v>
      </c>
      <c r="W7" s="362">
        <v>250</v>
      </c>
      <c r="X7" s="360">
        <v>4</v>
      </c>
      <c r="Y7" s="362">
        <v>580</v>
      </c>
      <c r="Z7" s="360">
        <v>4</v>
      </c>
      <c r="AA7" s="362"/>
      <c r="AB7" s="360">
        <v>4</v>
      </c>
      <c r="AC7" s="362">
        <v>115</v>
      </c>
      <c r="AD7" s="360">
        <v>4</v>
      </c>
      <c r="AE7" s="362">
        <v>580</v>
      </c>
      <c r="AF7" s="360">
        <v>4</v>
      </c>
      <c r="AG7" s="362">
        <v>500</v>
      </c>
      <c r="AH7" s="360">
        <v>4</v>
      </c>
      <c r="AI7" s="362">
        <v>800</v>
      </c>
      <c r="AJ7" s="360">
        <v>4</v>
      </c>
      <c r="AK7" s="362">
        <v>600</v>
      </c>
      <c r="AL7" s="360">
        <v>4</v>
      </c>
    </row>
    <row r="8" spans="1:38" x14ac:dyDescent="0.25">
      <c r="A8" s="359">
        <v>70</v>
      </c>
      <c r="B8" s="360">
        <v>22</v>
      </c>
      <c r="C8" s="359">
        <v>79</v>
      </c>
      <c r="D8" s="360">
        <v>22</v>
      </c>
      <c r="E8" s="359">
        <v>90</v>
      </c>
      <c r="F8" s="360">
        <v>22</v>
      </c>
      <c r="G8" s="359">
        <v>122</v>
      </c>
      <c r="H8" s="360">
        <v>22</v>
      </c>
      <c r="I8" s="359">
        <v>159</v>
      </c>
      <c r="J8" s="360">
        <v>22</v>
      </c>
      <c r="K8" s="361">
        <v>471</v>
      </c>
      <c r="L8" s="360">
        <v>22</v>
      </c>
      <c r="M8" s="361">
        <v>1241</v>
      </c>
      <c r="N8" s="360">
        <v>22</v>
      </c>
      <c r="O8" s="361">
        <v>3121</v>
      </c>
      <c r="P8" s="360">
        <v>22</v>
      </c>
      <c r="Q8" s="361">
        <v>6561</v>
      </c>
      <c r="R8" s="360">
        <v>22</v>
      </c>
      <c r="S8" s="361">
        <v>5501</v>
      </c>
      <c r="T8" s="360">
        <v>22</v>
      </c>
      <c r="U8" s="361">
        <v>11301</v>
      </c>
      <c r="V8" s="360">
        <v>22</v>
      </c>
      <c r="W8" s="362"/>
      <c r="X8" s="360"/>
      <c r="Y8" s="362"/>
      <c r="Z8" s="360"/>
      <c r="AA8" s="362"/>
      <c r="AB8" s="360"/>
      <c r="AC8" s="362"/>
      <c r="AD8" s="360"/>
      <c r="AE8" s="362"/>
      <c r="AF8" s="360"/>
      <c r="AG8" s="362"/>
      <c r="AH8" s="360"/>
      <c r="AI8" s="362"/>
      <c r="AJ8" s="360"/>
      <c r="AK8" s="362"/>
      <c r="AL8" s="360"/>
    </row>
    <row r="9" spans="1:38" x14ac:dyDescent="0.25">
      <c r="A9" s="359">
        <v>71</v>
      </c>
      <c r="B9" s="360">
        <v>22</v>
      </c>
      <c r="C9" s="359">
        <v>80</v>
      </c>
      <c r="D9" s="360">
        <v>22</v>
      </c>
      <c r="E9" s="359">
        <v>92</v>
      </c>
      <c r="F9" s="360">
        <v>22</v>
      </c>
      <c r="G9" s="359">
        <v>124</v>
      </c>
      <c r="H9" s="360">
        <v>22</v>
      </c>
      <c r="I9" s="359">
        <v>162</v>
      </c>
      <c r="J9" s="360">
        <v>22</v>
      </c>
      <c r="K9" s="361">
        <v>480</v>
      </c>
      <c r="L9" s="360">
        <v>22</v>
      </c>
      <c r="M9" s="361">
        <v>1260</v>
      </c>
      <c r="N9" s="360">
        <v>22</v>
      </c>
      <c r="O9" s="361">
        <v>3160</v>
      </c>
      <c r="P9" s="360">
        <v>22</v>
      </c>
      <c r="Q9" s="361">
        <v>7040</v>
      </c>
      <c r="R9" s="360">
        <v>22</v>
      </c>
      <c r="S9" s="361">
        <v>6000</v>
      </c>
      <c r="T9" s="360">
        <v>22</v>
      </c>
      <c r="U9" s="361">
        <v>11450</v>
      </c>
      <c r="V9" s="360">
        <v>22</v>
      </c>
      <c r="W9" s="362">
        <v>255</v>
      </c>
      <c r="X9" s="360">
        <v>5</v>
      </c>
      <c r="Y9" s="362">
        <v>590</v>
      </c>
      <c r="Z9" s="360">
        <v>5</v>
      </c>
      <c r="AA9" s="362">
        <v>85</v>
      </c>
      <c r="AB9" s="360">
        <v>5</v>
      </c>
      <c r="AC9" s="362"/>
      <c r="AD9" s="360">
        <v>5</v>
      </c>
      <c r="AE9" s="362">
        <v>590</v>
      </c>
      <c r="AF9" s="360">
        <v>5</v>
      </c>
      <c r="AG9" s="362">
        <v>600</v>
      </c>
      <c r="AH9" s="360">
        <v>5</v>
      </c>
      <c r="AI9" s="362">
        <v>900</v>
      </c>
      <c r="AJ9" s="360">
        <v>5</v>
      </c>
      <c r="AK9" s="362">
        <v>700</v>
      </c>
      <c r="AL9" s="360">
        <v>5</v>
      </c>
    </row>
    <row r="10" spans="1:38" x14ac:dyDescent="0.25">
      <c r="A10" s="359">
        <v>72</v>
      </c>
      <c r="B10" s="360">
        <v>21</v>
      </c>
      <c r="C10" s="359">
        <v>81</v>
      </c>
      <c r="D10" s="360">
        <v>21</v>
      </c>
      <c r="E10" s="359">
        <v>93</v>
      </c>
      <c r="F10" s="360">
        <v>21</v>
      </c>
      <c r="G10" s="359">
        <v>125</v>
      </c>
      <c r="H10" s="360">
        <v>21</v>
      </c>
      <c r="I10" s="359">
        <v>163</v>
      </c>
      <c r="J10" s="360">
        <v>21</v>
      </c>
      <c r="K10" s="361">
        <v>481</v>
      </c>
      <c r="L10" s="360">
        <v>21</v>
      </c>
      <c r="M10" s="361">
        <v>1261</v>
      </c>
      <c r="N10" s="360">
        <v>21</v>
      </c>
      <c r="O10" s="361">
        <v>3161</v>
      </c>
      <c r="P10" s="360">
        <v>21</v>
      </c>
      <c r="Q10" s="361">
        <v>7041</v>
      </c>
      <c r="R10" s="360">
        <v>21</v>
      </c>
      <c r="S10" s="361">
        <v>6001</v>
      </c>
      <c r="T10" s="360">
        <v>21</v>
      </c>
      <c r="U10" s="361">
        <v>11451</v>
      </c>
      <c r="V10" s="360">
        <v>21</v>
      </c>
      <c r="W10" s="362"/>
      <c r="X10" s="360"/>
      <c r="Y10" s="362"/>
      <c r="Z10" s="360"/>
      <c r="AA10" s="362"/>
      <c r="AB10" s="360"/>
      <c r="AC10" s="362"/>
      <c r="AD10" s="360"/>
      <c r="AE10" s="362"/>
      <c r="AF10" s="360"/>
      <c r="AG10" s="362"/>
      <c r="AH10" s="360"/>
      <c r="AI10" s="362"/>
      <c r="AJ10" s="360"/>
      <c r="AK10" s="362"/>
      <c r="AL10" s="360"/>
    </row>
    <row r="11" spans="1:38" x14ac:dyDescent="0.25">
      <c r="A11" s="359">
        <v>73</v>
      </c>
      <c r="B11" s="360">
        <v>21</v>
      </c>
      <c r="C11" s="359">
        <v>82</v>
      </c>
      <c r="D11" s="360">
        <v>21</v>
      </c>
      <c r="E11" s="359">
        <v>95</v>
      </c>
      <c r="F11" s="360">
        <v>21</v>
      </c>
      <c r="G11" s="359">
        <v>127</v>
      </c>
      <c r="H11" s="360">
        <v>21</v>
      </c>
      <c r="I11" s="359">
        <v>166</v>
      </c>
      <c r="J11" s="360">
        <v>21</v>
      </c>
      <c r="K11" s="361">
        <v>495</v>
      </c>
      <c r="L11" s="360">
        <v>21</v>
      </c>
      <c r="M11" s="361">
        <v>1280</v>
      </c>
      <c r="N11" s="360">
        <v>21</v>
      </c>
      <c r="O11" s="361">
        <v>3200</v>
      </c>
      <c r="P11" s="360">
        <v>21</v>
      </c>
      <c r="Q11" s="361">
        <v>7120</v>
      </c>
      <c r="R11" s="360">
        <v>21</v>
      </c>
      <c r="S11" s="361">
        <v>6100</v>
      </c>
      <c r="T11" s="360">
        <v>21</v>
      </c>
      <c r="U11" s="361">
        <v>12000</v>
      </c>
      <c r="V11" s="360">
        <v>21</v>
      </c>
      <c r="W11" s="362">
        <v>260</v>
      </c>
      <c r="X11" s="360">
        <v>6</v>
      </c>
      <c r="Y11" s="362">
        <v>600</v>
      </c>
      <c r="Z11" s="360">
        <v>6</v>
      </c>
      <c r="AA11" s="362"/>
      <c r="AB11" s="360">
        <v>6</v>
      </c>
      <c r="AC11" s="362">
        <v>130</v>
      </c>
      <c r="AD11" s="360">
        <v>6</v>
      </c>
      <c r="AE11" s="362">
        <v>600</v>
      </c>
      <c r="AF11" s="360">
        <v>6</v>
      </c>
      <c r="AG11" s="362">
        <v>700</v>
      </c>
      <c r="AH11" s="360">
        <v>6</v>
      </c>
      <c r="AI11" s="362">
        <v>1000</v>
      </c>
      <c r="AJ11" s="360">
        <v>6</v>
      </c>
      <c r="AK11" s="362">
        <v>800</v>
      </c>
      <c r="AL11" s="360">
        <v>6</v>
      </c>
    </row>
    <row r="12" spans="1:38" x14ac:dyDescent="0.25">
      <c r="A12" s="359">
        <v>74</v>
      </c>
      <c r="B12" s="360">
        <v>20</v>
      </c>
      <c r="C12" s="359">
        <v>83</v>
      </c>
      <c r="D12" s="360">
        <v>20</v>
      </c>
      <c r="E12" s="359">
        <v>96</v>
      </c>
      <c r="F12" s="360">
        <v>20</v>
      </c>
      <c r="G12" s="359">
        <v>128</v>
      </c>
      <c r="H12" s="360">
        <v>20</v>
      </c>
      <c r="I12" s="359">
        <v>167</v>
      </c>
      <c r="J12" s="360">
        <v>20</v>
      </c>
      <c r="K12" s="361">
        <v>496</v>
      </c>
      <c r="L12" s="360">
        <v>20</v>
      </c>
      <c r="M12" s="361">
        <v>1281</v>
      </c>
      <c r="N12" s="360">
        <v>20</v>
      </c>
      <c r="O12" s="361">
        <v>3201</v>
      </c>
      <c r="P12" s="360">
        <v>20</v>
      </c>
      <c r="Q12" s="361">
        <v>7121</v>
      </c>
      <c r="R12" s="360">
        <v>20</v>
      </c>
      <c r="S12" s="361">
        <v>6101</v>
      </c>
      <c r="T12" s="360">
        <v>20</v>
      </c>
      <c r="U12" s="361">
        <v>12001</v>
      </c>
      <c r="V12" s="360">
        <v>20</v>
      </c>
      <c r="W12" s="362"/>
      <c r="X12" s="360"/>
      <c r="Y12" s="362"/>
      <c r="Z12" s="360"/>
      <c r="AA12" s="362"/>
      <c r="AB12" s="360"/>
      <c r="AC12" s="362"/>
      <c r="AD12" s="360"/>
      <c r="AE12" s="362"/>
      <c r="AF12" s="360"/>
      <c r="AG12" s="362"/>
      <c r="AH12" s="360"/>
      <c r="AI12" s="362"/>
      <c r="AJ12" s="360"/>
      <c r="AK12" s="362"/>
      <c r="AL12" s="360"/>
    </row>
    <row r="13" spans="1:38" x14ac:dyDescent="0.25">
      <c r="A13" s="359">
        <v>75</v>
      </c>
      <c r="B13" s="360">
        <v>20</v>
      </c>
      <c r="C13" s="359">
        <v>84</v>
      </c>
      <c r="D13" s="360">
        <v>20</v>
      </c>
      <c r="E13" s="359">
        <v>98</v>
      </c>
      <c r="F13" s="360">
        <v>20</v>
      </c>
      <c r="G13" s="359">
        <v>130</v>
      </c>
      <c r="H13" s="360">
        <v>20</v>
      </c>
      <c r="I13" s="359">
        <v>170</v>
      </c>
      <c r="J13" s="360">
        <v>20</v>
      </c>
      <c r="K13" s="361">
        <v>510</v>
      </c>
      <c r="L13" s="360">
        <v>20</v>
      </c>
      <c r="M13" s="361">
        <v>1300</v>
      </c>
      <c r="N13" s="360">
        <v>20</v>
      </c>
      <c r="O13" s="361">
        <v>3250</v>
      </c>
      <c r="P13" s="360">
        <v>20</v>
      </c>
      <c r="Q13" s="361">
        <v>7200</v>
      </c>
      <c r="R13" s="360">
        <v>20</v>
      </c>
      <c r="S13" s="361">
        <v>6200</v>
      </c>
      <c r="T13" s="360">
        <v>20</v>
      </c>
      <c r="U13" s="361">
        <v>12150</v>
      </c>
      <c r="V13" s="360">
        <v>20</v>
      </c>
      <c r="W13" s="362">
        <v>265</v>
      </c>
      <c r="X13" s="360">
        <v>7</v>
      </c>
      <c r="Y13" s="362">
        <v>620</v>
      </c>
      <c r="Z13" s="360">
        <v>7</v>
      </c>
      <c r="AA13" s="362">
        <v>90</v>
      </c>
      <c r="AB13" s="360">
        <v>7</v>
      </c>
      <c r="AC13" s="362"/>
      <c r="AD13" s="360">
        <v>7</v>
      </c>
      <c r="AE13" s="362">
        <v>520</v>
      </c>
      <c r="AF13" s="360">
        <v>7</v>
      </c>
      <c r="AG13" s="362">
        <v>800</v>
      </c>
      <c r="AH13" s="360">
        <v>7</v>
      </c>
      <c r="AI13" s="362">
        <v>1100</v>
      </c>
      <c r="AJ13" s="360">
        <v>7</v>
      </c>
      <c r="AK13" s="362">
        <v>900</v>
      </c>
      <c r="AL13" s="360">
        <v>7</v>
      </c>
    </row>
    <row r="14" spans="1:38" x14ac:dyDescent="0.25">
      <c r="A14" s="359">
        <v>76</v>
      </c>
      <c r="B14" s="360">
        <v>19</v>
      </c>
      <c r="C14" s="359">
        <v>85</v>
      </c>
      <c r="D14" s="360">
        <v>19</v>
      </c>
      <c r="E14" s="359">
        <v>99</v>
      </c>
      <c r="F14" s="360">
        <v>19</v>
      </c>
      <c r="G14" s="359">
        <v>131</v>
      </c>
      <c r="H14" s="360">
        <v>19</v>
      </c>
      <c r="I14" s="359">
        <v>171</v>
      </c>
      <c r="J14" s="360">
        <v>19</v>
      </c>
      <c r="K14" s="361">
        <v>511</v>
      </c>
      <c r="L14" s="360">
        <v>19</v>
      </c>
      <c r="M14" s="361">
        <v>1301</v>
      </c>
      <c r="N14" s="360">
        <v>19</v>
      </c>
      <c r="O14" s="361">
        <v>3251</v>
      </c>
      <c r="P14" s="360">
        <v>19</v>
      </c>
      <c r="Q14" s="361">
        <v>7201</v>
      </c>
      <c r="R14" s="360">
        <v>19</v>
      </c>
      <c r="S14" s="361">
        <v>6201</v>
      </c>
      <c r="T14" s="360">
        <v>19</v>
      </c>
      <c r="U14" s="361">
        <v>12151</v>
      </c>
      <c r="V14" s="360">
        <v>19</v>
      </c>
      <c r="W14" s="362"/>
      <c r="X14" s="360"/>
      <c r="Y14" s="362"/>
      <c r="Z14" s="360"/>
      <c r="AA14" s="362"/>
      <c r="AB14" s="360"/>
      <c r="AC14" s="362"/>
      <c r="AD14" s="360"/>
      <c r="AE14" s="362"/>
      <c r="AF14" s="360"/>
      <c r="AG14" s="362"/>
      <c r="AH14" s="360"/>
      <c r="AI14" s="362"/>
      <c r="AJ14" s="360"/>
      <c r="AK14" s="362"/>
      <c r="AL14" s="360"/>
    </row>
    <row r="15" spans="1:38" x14ac:dyDescent="0.25">
      <c r="A15" s="359">
        <v>77</v>
      </c>
      <c r="B15" s="360">
        <v>19</v>
      </c>
      <c r="C15" s="359">
        <v>86</v>
      </c>
      <c r="D15" s="360">
        <v>19</v>
      </c>
      <c r="E15" s="359">
        <v>101</v>
      </c>
      <c r="F15" s="360">
        <v>19</v>
      </c>
      <c r="G15" s="359">
        <v>135</v>
      </c>
      <c r="H15" s="360">
        <v>19</v>
      </c>
      <c r="I15" s="359">
        <v>174</v>
      </c>
      <c r="J15" s="360">
        <v>19</v>
      </c>
      <c r="K15" s="361">
        <v>530</v>
      </c>
      <c r="L15" s="360">
        <v>19</v>
      </c>
      <c r="M15" s="361">
        <v>1320</v>
      </c>
      <c r="N15" s="360">
        <v>19</v>
      </c>
      <c r="O15" s="361">
        <v>3300</v>
      </c>
      <c r="P15" s="360">
        <v>19</v>
      </c>
      <c r="Q15" s="361">
        <v>7290</v>
      </c>
      <c r="R15" s="360">
        <v>19</v>
      </c>
      <c r="S15" s="361">
        <v>6300</v>
      </c>
      <c r="T15" s="360">
        <v>19</v>
      </c>
      <c r="U15" s="361">
        <v>12300</v>
      </c>
      <c r="V15" s="360">
        <v>19</v>
      </c>
      <c r="W15" s="362">
        <v>270</v>
      </c>
      <c r="X15" s="360">
        <v>8</v>
      </c>
      <c r="Y15" s="362">
        <v>640</v>
      </c>
      <c r="Z15" s="360">
        <v>8</v>
      </c>
      <c r="AA15" s="362"/>
      <c r="AB15" s="360">
        <v>8</v>
      </c>
      <c r="AC15" s="362">
        <v>145</v>
      </c>
      <c r="AD15" s="360">
        <v>8</v>
      </c>
      <c r="AE15" s="362">
        <v>640</v>
      </c>
      <c r="AF15" s="360">
        <v>8</v>
      </c>
      <c r="AG15" s="362">
        <v>900</v>
      </c>
      <c r="AH15" s="360">
        <v>8</v>
      </c>
      <c r="AI15" s="362">
        <v>1200</v>
      </c>
      <c r="AJ15" s="360">
        <v>8</v>
      </c>
      <c r="AK15" s="362">
        <v>1000</v>
      </c>
      <c r="AL15" s="360">
        <v>8</v>
      </c>
    </row>
    <row r="16" spans="1:38" x14ac:dyDescent="0.25">
      <c r="A16" s="359">
        <v>78</v>
      </c>
      <c r="B16" s="360">
        <v>18</v>
      </c>
      <c r="C16" s="359">
        <v>87</v>
      </c>
      <c r="D16" s="360">
        <v>18</v>
      </c>
      <c r="E16" s="359">
        <v>102</v>
      </c>
      <c r="F16" s="360">
        <v>18</v>
      </c>
      <c r="G16" s="359">
        <v>136</v>
      </c>
      <c r="H16" s="360">
        <v>18</v>
      </c>
      <c r="I16" s="359">
        <v>175</v>
      </c>
      <c r="J16" s="360">
        <v>18</v>
      </c>
      <c r="K16" s="361">
        <v>531</v>
      </c>
      <c r="L16" s="360">
        <v>18</v>
      </c>
      <c r="M16" s="361">
        <v>1321</v>
      </c>
      <c r="N16" s="360">
        <v>18</v>
      </c>
      <c r="O16" s="361">
        <v>3301</v>
      </c>
      <c r="P16" s="360">
        <v>18</v>
      </c>
      <c r="Q16" s="361">
        <v>7291</v>
      </c>
      <c r="R16" s="360">
        <v>18</v>
      </c>
      <c r="S16" s="361">
        <v>6301</v>
      </c>
      <c r="T16" s="360">
        <v>18</v>
      </c>
      <c r="U16" s="361">
        <v>12301</v>
      </c>
      <c r="V16" s="360">
        <v>18</v>
      </c>
      <c r="W16" s="362"/>
      <c r="X16" s="360"/>
      <c r="Y16" s="362"/>
      <c r="Z16" s="360"/>
      <c r="AA16" s="362"/>
      <c r="AB16" s="360"/>
      <c r="AC16" s="362"/>
      <c r="AD16" s="360"/>
      <c r="AE16" s="362"/>
      <c r="AF16" s="360"/>
      <c r="AG16" s="362"/>
      <c r="AH16" s="360"/>
      <c r="AI16" s="362"/>
      <c r="AJ16" s="360"/>
      <c r="AK16" s="362"/>
      <c r="AL16" s="360"/>
    </row>
    <row r="17" spans="1:38" x14ac:dyDescent="0.25">
      <c r="A17" s="359">
        <v>79</v>
      </c>
      <c r="B17" s="360">
        <v>18</v>
      </c>
      <c r="C17" s="359">
        <v>89</v>
      </c>
      <c r="D17" s="360">
        <v>18</v>
      </c>
      <c r="E17" s="359">
        <v>104</v>
      </c>
      <c r="F17" s="360">
        <v>18</v>
      </c>
      <c r="G17" s="359">
        <v>140</v>
      </c>
      <c r="H17" s="360">
        <v>18</v>
      </c>
      <c r="I17" s="359">
        <v>180</v>
      </c>
      <c r="J17" s="360">
        <v>18</v>
      </c>
      <c r="K17" s="361">
        <v>550</v>
      </c>
      <c r="L17" s="360">
        <v>18</v>
      </c>
      <c r="M17" s="361">
        <v>1340</v>
      </c>
      <c r="N17" s="360">
        <v>18</v>
      </c>
      <c r="O17" s="361">
        <v>3370</v>
      </c>
      <c r="P17" s="360">
        <v>18</v>
      </c>
      <c r="Q17" s="361">
        <v>7390</v>
      </c>
      <c r="R17" s="360">
        <v>18</v>
      </c>
      <c r="S17" s="361">
        <v>6400</v>
      </c>
      <c r="T17" s="360">
        <v>18</v>
      </c>
      <c r="U17" s="361">
        <v>12450</v>
      </c>
      <c r="V17" s="360">
        <v>18</v>
      </c>
      <c r="W17" s="362">
        <v>280</v>
      </c>
      <c r="X17" s="360">
        <v>9</v>
      </c>
      <c r="Y17" s="362">
        <v>660</v>
      </c>
      <c r="Z17" s="360">
        <v>9</v>
      </c>
      <c r="AA17" s="362">
        <v>95</v>
      </c>
      <c r="AB17" s="360">
        <v>9</v>
      </c>
      <c r="AC17" s="362"/>
      <c r="AD17" s="360">
        <v>9</v>
      </c>
      <c r="AE17" s="362">
        <v>655</v>
      </c>
      <c r="AF17" s="360">
        <v>9</v>
      </c>
      <c r="AG17" s="362">
        <v>1000</v>
      </c>
      <c r="AH17" s="360">
        <v>9</v>
      </c>
      <c r="AI17" s="362">
        <v>1300</v>
      </c>
      <c r="AJ17" s="360">
        <v>9</v>
      </c>
      <c r="AK17" s="362">
        <v>1100</v>
      </c>
      <c r="AL17" s="360">
        <v>9</v>
      </c>
    </row>
    <row r="18" spans="1:38" x14ac:dyDescent="0.25">
      <c r="A18" s="359">
        <v>80</v>
      </c>
      <c r="B18" s="360">
        <v>17</v>
      </c>
      <c r="C18" s="359">
        <v>90</v>
      </c>
      <c r="D18" s="360">
        <v>17</v>
      </c>
      <c r="E18" s="359">
        <v>105</v>
      </c>
      <c r="F18" s="360">
        <v>17</v>
      </c>
      <c r="G18" s="359">
        <v>141</v>
      </c>
      <c r="H18" s="360">
        <v>17</v>
      </c>
      <c r="I18" s="359">
        <v>181</v>
      </c>
      <c r="J18" s="360">
        <v>17</v>
      </c>
      <c r="K18" s="361">
        <v>551</v>
      </c>
      <c r="L18" s="360">
        <v>17</v>
      </c>
      <c r="M18" s="361">
        <v>1341</v>
      </c>
      <c r="N18" s="360">
        <v>17</v>
      </c>
      <c r="O18" s="361">
        <v>3371</v>
      </c>
      <c r="P18" s="360">
        <v>17</v>
      </c>
      <c r="Q18" s="361">
        <v>7391</v>
      </c>
      <c r="R18" s="360">
        <v>17</v>
      </c>
      <c r="S18" s="361">
        <v>6401</v>
      </c>
      <c r="T18" s="360">
        <v>17</v>
      </c>
      <c r="U18" s="361">
        <v>12451</v>
      </c>
      <c r="V18" s="360">
        <v>17</v>
      </c>
      <c r="W18" s="362"/>
      <c r="X18" s="360"/>
      <c r="Y18" s="362"/>
      <c r="Z18" s="360"/>
      <c r="AA18" s="362"/>
      <c r="AB18" s="360"/>
      <c r="AC18" s="362"/>
      <c r="AD18" s="360"/>
      <c r="AE18" s="362"/>
      <c r="AF18" s="360"/>
      <c r="AG18" s="362"/>
      <c r="AH18" s="360"/>
      <c r="AI18" s="362"/>
      <c r="AJ18" s="360"/>
      <c r="AK18" s="362"/>
      <c r="AL18" s="360"/>
    </row>
    <row r="19" spans="1:38" x14ac:dyDescent="0.25">
      <c r="A19" s="359">
        <v>81</v>
      </c>
      <c r="B19" s="360">
        <v>17</v>
      </c>
      <c r="C19" s="359">
        <v>92</v>
      </c>
      <c r="D19" s="360">
        <v>17</v>
      </c>
      <c r="E19" s="359">
        <v>107</v>
      </c>
      <c r="F19" s="360">
        <v>17</v>
      </c>
      <c r="G19" s="359">
        <v>145</v>
      </c>
      <c r="H19" s="360">
        <v>17</v>
      </c>
      <c r="I19" s="359">
        <v>186</v>
      </c>
      <c r="J19" s="360">
        <v>17</v>
      </c>
      <c r="K19" s="361">
        <v>570</v>
      </c>
      <c r="L19" s="360">
        <v>17</v>
      </c>
      <c r="M19" s="361">
        <v>1360</v>
      </c>
      <c r="N19" s="360">
        <v>17</v>
      </c>
      <c r="O19" s="361">
        <v>3440</v>
      </c>
      <c r="P19" s="360">
        <v>17</v>
      </c>
      <c r="Q19" s="361">
        <v>7500</v>
      </c>
      <c r="R19" s="360">
        <v>17</v>
      </c>
      <c r="S19" s="361">
        <v>6500</v>
      </c>
      <c r="T19" s="360">
        <v>17</v>
      </c>
      <c r="U19" s="361">
        <v>13000</v>
      </c>
      <c r="V19" s="360">
        <v>17</v>
      </c>
      <c r="W19" s="362">
        <v>290</v>
      </c>
      <c r="X19" s="360">
        <v>10</v>
      </c>
      <c r="Y19" s="362">
        <v>680</v>
      </c>
      <c r="Z19" s="360">
        <v>10</v>
      </c>
      <c r="AA19" s="362"/>
      <c r="AB19" s="360">
        <v>10</v>
      </c>
      <c r="AC19" s="362">
        <v>160</v>
      </c>
      <c r="AD19" s="360">
        <v>10</v>
      </c>
      <c r="AE19" s="362">
        <v>670</v>
      </c>
      <c r="AF19" s="360">
        <v>10</v>
      </c>
      <c r="AG19" s="362">
        <v>1100</v>
      </c>
      <c r="AH19" s="360">
        <v>10</v>
      </c>
      <c r="AI19" s="362">
        <v>1400</v>
      </c>
      <c r="AJ19" s="360">
        <v>10</v>
      </c>
      <c r="AK19" s="362">
        <v>1200</v>
      </c>
      <c r="AL19" s="360">
        <v>10</v>
      </c>
    </row>
    <row r="20" spans="1:38" x14ac:dyDescent="0.25">
      <c r="A20" s="359">
        <v>82</v>
      </c>
      <c r="B20" s="360">
        <v>16</v>
      </c>
      <c r="C20" s="359">
        <v>93</v>
      </c>
      <c r="D20" s="360">
        <v>16</v>
      </c>
      <c r="E20" s="359">
        <v>108</v>
      </c>
      <c r="F20" s="360">
        <v>16</v>
      </c>
      <c r="G20" s="359">
        <v>146</v>
      </c>
      <c r="H20" s="360">
        <v>16</v>
      </c>
      <c r="I20" s="359">
        <v>187</v>
      </c>
      <c r="J20" s="360">
        <v>16</v>
      </c>
      <c r="K20" s="361">
        <v>571</v>
      </c>
      <c r="L20" s="360">
        <v>16</v>
      </c>
      <c r="M20" s="361">
        <v>1361</v>
      </c>
      <c r="N20" s="360">
        <v>16</v>
      </c>
      <c r="O20" s="361">
        <v>3441</v>
      </c>
      <c r="P20" s="360">
        <v>16</v>
      </c>
      <c r="Q20" s="361">
        <v>7501</v>
      </c>
      <c r="R20" s="360">
        <v>16</v>
      </c>
      <c r="S20" s="361">
        <v>6501</v>
      </c>
      <c r="T20" s="360">
        <v>16</v>
      </c>
      <c r="U20" s="361">
        <v>13001</v>
      </c>
      <c r="V20" s="360">
        <v>16</v>
      </c>
      <c r="W20" s="362"/>
      <c r="X20" s="360"/>
      <c r="Y20" s="362"/>
      <c r="Z20" s="360"/>
      <c r="AA20" s="362"/>
      <c r="AB20" s="360"/>
      <c r="AC20" s="362"/>
      <c r="AD20" s="360"/>
      <c r="AE20" s="362"/>
      <c r="AF20" s="360"/>
      <c r="AG20" s="362"/>
      <c r="AH20" s="360"/>
      <c r="AI20" s="362"/>
      <c r="AJ20" s="360"/>
      <c r="AK20" s="362"/>
      <c r="AL20" s="360"/>
    </row>
    <row r="21" spans="1:38" x14ac:dyDescent="0.25">
      <c r="A21" s="359">
        <v>83</v>
      </c>
      <c r="B21" s="360">
        <v>16</v>
      </c>
      <c r="C21" s="359">
        <v>95</v>
      </c>
      <c r="D21" s="360">
        <v>16</v>
      </c>
      <c r="E21" s="359">
        <v>110</v>
      </c>
      <c r="F21" s="360">
        <v>16</v>
      </c>
      <c r="G21" s="359">
        <v>150</v>
      </c>
      <c r="H21" s="360">
        <v>16</v>
      </c>
      <c r="I21" s="359">
        <v>192</v>
      </c>
      <c r="J21" s="360">
        <v>16</v>
      </c>
      <c r="K21" s="361">
        <v>595</v>
      </c>
      <c r="L21" s="360">
        <v>16</v>
      </c>
      <c r="M21" s="361">
        <v>1390</v>
      </c>
      <c r="N21" s="360">
        <v>16</v>
      </c>
      <c r="O21" s="361">
        <v>3510</v>
      </c>
      <c r="P21" s="360">
        <v>16</v>
      </c>
      <c r="Q21" s="361">
        <v>8020</v>
      </c>
      <c r="R21" s="360">
        <v>16</v>
      </c>
      <c r="S21" s="361">
        <v>7000</v>
      </c>
      <c r="T21" s="360">
        <v>16</v>
      </c>
      <c r="U21" s="361">
        <v>13150</v>
      </c>
      <c r="V21" s="360">
        <v>16</v>
      </c>
      <c r="W21" s="362">
        <v>300</v>
      </c>
      <c r="X21" s="360">
        <v>11</v>
      </c>
      <c r="Y21" s="362">
        <v>700</v>
      </c>
      <c r="Z21" s="360">
        <v>11</v>
      </c>
      <c r="AA21" s="362">
        <v>100</v>
      </c>
      <c r="AB21" s="360">
        <v>11</v>
      </c>
      <c r="AC21" s="362"/>
      <c r="AD21" s="360">
        <v>11</v>
      </c>
      <c r="AE21" s="362">
        <v>685</v>
      </c>
      <c r="AF21" s="360">
        <v>11</v>
      </c>
      <c r="AG21" s="362">
        <v>1200</v>
      </c>
      <c r="AH21" s="360">
        <v>11</v>
      </c>
      <c r="AI21" s="362">
        <v>1500</v>
      </c>
      <c r="AJ21" s="360">
        <v>11</v>
      </c>
      <c r="AK21" s="362">
        <v>1300</v>
      </c>
      <c r="AL21" s="360">
        <v>11</v>
      </c>
    </row>
    <row r="22" spans="1:38" x14ac:dyDescent="0.25">
      <c r="A22" s="359">
        <v>84</v>
      </c>
      <c r="B22" s="360">
        <v>15</v>
      </c>
      <c r="C22" s="359">
        <v>96</v>
      </c>
      <c r="D22" s="360">
        <v>15</v>
      </c>
      <c r="E22" s="359">
        <v>111</v>
      </c>
      <c r="F22" s="360">
        <v>15</v>
      </c>
      <c r="G22" s="359">
        <v>151</v>
      </c>
      <c r="H22" s="360">
        <v>15</v>
      </c>
      <c r="I22" s="359">
        <v>193</v>
      </c>
      <c r="J22" s="360">
        <v>15</v>
      </c>
      <c r="K22" s="361">
        <v>596</v>
      </c>
      <c r="L22" s="360">
        <v>15</v>
      </c>
      <c r="M22" s="361">
        <v>1391</v>
      </c>
      <c r="N22" s="360">
        <v>15</v>
      </c>
      <c r="O22" s="361">
        <v>3511</v>
      </c>
      <c r="P22" s="360">
        <v>15</v>
      </c>
      <c r="Q22" s="361">
        <v>8021</v>
      </c>
      <c r="R22" s="360">
        <v>15</v>
      </c>
      <c r="S22" s="361">
        <v>7001</v>
      </c>
      <c r="T22" s="360">
        <v>15</v>
      </c>
      <c r="U22" s="361">
        <v>13151</v>
      </c>
      <c r="V22" s="360">
        <v>15</v>
      </c>
      <c r="W22" s="362"/>
      <c r="X22" s="360"/>
      <c r="Y22" s="362"/>
      <c r="Z22" s="360"/>
      <c r="AA22" s="362"/>
      <c r="AB22" s="360"/>
      <c r="AC22" s="362"/>
      <c r="AD22" s="360"/>
      <c r="AE22" s="362"/>
      <c r="AF22" s="360"/>
      <c r="AG22" s="362"/>
      <c r="AH22" s="360"/>
      <c r="AI22" s="362"/>
      <c r="AJ22" s="360"/>
      <c r="AK22" s="362"/>
      <c r="AL22" s="360"/>
    </row>
    <row r="23" spans="1:38" x14ac:dyDescent="0.25">
      <c r="A23" s="359">
        <v>85</v>
      </c>
      <c r="B23" s="360">
        <v>15</v>
      </c>
      <c r="C23" s="359">
        <v>98</v>
      </c>
      <c r="D23" s="360">
        <v>15</v>
      </c>
      <c r="E23" s="359">
        <v>115</v>
      </c>
      <c r="F23" s="360">
        <v>15</v>
      </c>
      <c r="G23" s="359">
        <v>155</v>
      </c>
      <c r="H23" s="360">
        <v>15</v>
      </c>
      <c r="I23" s="359">
        <v>198</v>
      </c>
      <c r="J23" s="360">
        <v>15</v>
      </c>
      <c r="K23" s="361">
        <v>1020</v>
      </c>
      <c r="L23" s="360">
        <v>15</v>
      </c>
      <c r="M23" s="361">
        <v>1420</v>
      </c>
      <c r="N23" s="360">
        <v>15</v>
      </c>
      <c r="O23" s="361">
        <v>3580</v>
      </c>
      <c r="P23" s="360">
        <v>15</v>
      </c>
      <c r="Q23" s="361">
        <v>8140</v>
      </c>
      <c r="R23" s="360">
        <v>15</v>
      </c>
      <c r="S23" s="361">
        <v>7100</v>
      </c>
      <c r="T23" s="360">
        <v>15</v>
      </c>
      <c r="U23" s="361">
        <v>13300</v>
      </c>
      <c r="V23" s="360">
        <v>15</v>
      </c>
      <c r="W23" s="362">
        <v>310</v>
      </c>
      <c r="X23" s="360">
        <v>12</v>
      </c>
      <c r="Y23" s="362">
        <v>720</v>
      </c>
      <c r="Z23" s="360">
        <v>12</v>
      </c>
      <c r="AA23" s="362"/>
      <c r="AB23" s="360">
        <v>12</v>
      </c>
      <c r="AC23" s="362">
        <v>175</v>
      </c>
      <c r="AD23" s="360">
        <v>12</v>
      </c>
      <c r="AE23" s="362">
        <v>700</v>
      </c>
      <c r="AF23" s="360">
        <v>12</v>
      </c>
      <c r="AG23" s="362">
        <v>1300</v>
      </c>
      <c r="AH23" s="360">
        <v>12</v>
      </c>
      <c r="AI23" s="362">
        <v>1600</v>
      </c>
      <c r="AJ23" s="360">
        <v>12</v>
      </c>
      <c r="AK23" s="362">
        <v>1400</v>
      </c>
      <c r="AL23" s="360">
        <v>12</v>
      </c>
    </row>
    <row r="24" spans="1:38" x14ac:dyDescent="0.25">
      <c r="A24" s="359">
        <v>86</v>
      </c>
      <c r="B24" s="360">
        <v>14</v>
      </c>
      <c r="C24" s="359">
        <v>99</v>
      </c>
      <c r="D24" s="360">
        <v>14</v>
      </c>
      <c r="E24" s="359">
        <v>116</v>
      </c>
      <c r="F24" s="360">
        <v>14</v>
      </c>
      <c r="G24" s="359">
        <v>156</v>
      </c>
      <c r="H24" s="360">
        <v>14</v>
      </c>
      <c r="I24" s="359">
        <v>199</v>
      </c>
      <c r="J24" s="360">
        <v>14</v>
      </c>
      <c r="K24" s="361">
        <v>1021</v>
      </c>
      <c r="L24" s="360">
        <v>14</v>
      </c>
      <c r="M24" s="361">
        <v>1421</v>
      </c>
      <c r="N24" s="360">
        <v>14</v>
      </c>
      <c r="O24" s="361">
        <v>3581</v>
      </c>
      <c r="P24" s="360">
        <v>14</v>
      </c>
      <c r="Q24" s="361">
        <v>8141</v>
      </c>
      <c r="R24" s="360">
        <v>14</v>
      </c>
      <c r="S24" s="361">
        <v>7101</v>
      </c>
      <c r="T24" s="360">
        <v>14</v>
      </c>
      <c r="U24" s="361">
        <v>13301</v>
      </c>
      <c r="V24" s="360">
        <v>14</v>
      </c>
      <c r="W24" s="362"/>
      <c r="X24" s="360"/>
      <c r="Y24" s="362"/>
      <c r="Z24" s="360"/>
      <c r="AA24" s="362"/>
      <c r="AB24" s="360"/>
      <c r="AC24" s="362"/>
      <c r="AD24" s="360"/>
      <c r="AE24" s="362"/>
      <c r="AF24" s="360"/>
      <c r="AG24" s="362"/>
      <c r="AH24" s="360"/>
      <c r="AI24" s="362"/>
      <c r="AJ24" s="360"/>
      <c r="AK24" s="362"/>
      <c r="AL24" s="360"/>
    </row>
    <row r="25" spans="1:38" x14ac:dyDescent="0.25">
      <c r="A25" s="359">
        <v>88</v>
      </c>
      <c r="B25" s="360">
        <v>14</v>
      </c>
      <c r="C25" s="359">
        <v>101</v>
      </c>
      <c r="D25" s="360">
        <v>14</v>
      </c>
      <c r="E25" s="359">
        <v>120</v>
      </c>
      <c r="F25" s="360">
        <v>14</v>
      </c>
      <c r="G25" s="359">
        <v>160</v>
      </c>
      <c r="H25" s="360">
        <v>14</v>
      </c>
      <c r="I25" s="359">
        <v>204</v>
      </c>
      <c r="J25" s="360">
        <v>14</v>
      </c>
      <c r="K25" s="361">
        <v>1050</v>
      </c>
      <c r="L25" s="360">
        <v>14</v>
      </c>
      <c r="M25" s="361">
        <v>1450</v>
      </c>
      <c r="N25" s="360">
        <v>14</v>
      </c>
      <c r="O25" s="361">
        <v>4050</v>
      </c>
      <c r="P25" s="360">
        <v>14</v>
      </c>
      <c r="Q25" s="361">
        <v>8260</v>
      </c>
      <c r="R25" s="360">
        <v>14</v>
      </c>
      <c r="S25" s="361">
        <v>7200</v>
      </c>
      <c r="T25" s="360">
        <v>14</v>
      </c>
      <c r="U25" s="361">
        <v>13500</v>
      </c>
      <c r="V25" s="360">
        <v>14</v>
      </c>
      <c r="W25" s="362">
        <v>320</v>
      </c>
      <c r="X25" s="360">
        <v>13</v>
      </c>
      <c r="Y25" s="362">
        <v>740</v>
      </c>
      <c r="Z25" s="360">
        <v>13</v>
      </c>
      <c r="AA25" s="362">
        <v>105</v>
      </c>
      <c r="AB25" s="360">
        <v>13</v>
      </c>
      <c r="AC25" s="362"/>
      <c r="AD25" s="360">
        <v>13</v>
      </c>
      <c r="AE25" s="362">
        <v>720</v>
      </c>
      <c r="AF25" s="360">
        <v>13</v>
      </c>
      <c r="AG25" s="362">
        <v>1400</v>
      </c>
      <c r="AH25" s="360">
        <v>13</v>
      </c>
      <c r="AI25" s="362">
        <v>1700</v>
      </c>
      <c r="AJ25" s="360">
        <v>13</v>
      </c>
      <c r="AK25" s="362">
        <v>1500</v>
      </c>
      <c r="AL25" s="360">
        <v>13</v>
      </c>
    </row>
    <row r="26" spans="1:38" x14ac:dyDescent="0.25">
      <c r="A26" s="359">
        <v>89</v>
      </c>
      <c r="B26" s="360">
        <v>13</v>
      </c>
      <c r="C26" s="359">
        <v>102</v>
      </c>
      <c r="D26" s="360">
        <v>13</v>
      </c>
      <c r="E26" s="359">
        <v>121</v>
      </c>
      <c r="F26" s="360">
        <v>13</v>
      </c>
      <c r="G26" s="359">
        <v>161</v>
      </c>
      <c r="H26" s="360">
        <v>13</v>
      </c>
      <c r="I26" s="359">
        <v>205</v>
      </c>
      <c r="J26" s="360">
        <v>13</v>
      </c>
      <c r="K26" s="361">
        <v>1051</v>
      </c>
      <c r="L26" s="360">
        <v>13</v>
      </c>
      <c r="M26" s="361">
        <v>1451</v>
      </c>
      <c r="N26" s="360">
        <v>13</v>
      </c>
      <c r="O26" s="361">
        <v>4051</v>
      </c>
      <c r="P26" s="360">
        <v>13</v>
      </c>
      <c r="Q26" s="361">
        <v>8261</v>
      </c>
      <c r="R26" s="360">
        <v>13</v>
      </c>
      <c r="S26" s="361">
        <v>7201</v>
      </c>
      <c r="T26" s="360">
        <v>13</v>
      </c>
      <c r="U26" s="361">
        <v>13501</v>
      </c>
      <c r="V26" s="360">
        <v>13</v>
      </c>
      <c r="W26" s="362"/>
      <c r="X26" s="360"/>
      <c r="Y26" s="362"/>
      <c r="Z26" s="360"/>
      <c r="AA26" s="362"/>
      <c r="AB26" s="360"/>
      <c r="AC26" s="362"/>
      <c r="AD26" s="360"/>
      <c r="AE26" s="362"/>
      <c r="AF26" s="360"/>
      <c r="AG26" s="362"/>
      <c r="AH26" s="360"/>
      <c r="AI26" s="362"/>
      <c r="AJ26" s="360"/>
      <c r="AK26" s="362"/>
      <c r="AL26" s="360"/>
    </row>
    <row r="27" spans="1:38" x14ac:dyDescent="0.25">
      <c r="A27" s="359">
        <v>91</v>
      </c>
      <c r="B27" s="360">
        <v>13</v>
      </c>
      <c r="C27" s="359">
        <v>104</v>
      </c>
      <c r="D27" s="360">
        <v>13</v>
      </c>
      <c r="E27" s="359">
        <v>125</v>
      </c>
      <c r="F27" s="360">
        <v>13</v>
      </c>
      <c r="G27" s="359">
        <v>165</v>
      </c>
      <c r="H27" s="360">
        <v>13</v>
      </c>
      <c r="I27" s="359">
        <v>210</v>
      </c>
      <c r="J27" s="360">
        <v>13</v>
      </c>
      <c r="K27" s="361">
        <v>1070</v>
      </c>
      <c r="L27" s="360">
        <v>13</v>
      </c>
      <c r="M27" s="361">
        <v>1480</v>
      </c>
      <c r="N27" s="360">
        <v>13</v>
      </c>
      <c r="O27" s="361">
        <v>4120</v>
      </c>
      <c r="P27" s="360">
        <v>13</v>
      </c>
      <c r="Q27" s="361">
        <v>8380</v>
      </c>
      <c r="R27" s="360">
        <v>13</v>
      </c>
      <c r="S27" s="361">
        <v>7350</v>
      </c>
      <c r="T27" s="360">
        <v>13</v>
      </c>
      <c r="U27" s="361">
        <v>14150</v>
      </c>
      <c r="V27" s="360">
        <v>13</v>
      </c>
      <c r="W27" s="362">
        <v>330</v>
      </c>
      <c r="X27" s="360">
        <v>14</v>
      </c>
      <c r="Y27" s="362">
        <v>760</v>
      </c>
      <c r="Z27" s="360">
        <v>14</v>
      </c>
      <c r="AA27" s="362"/>
      <c r="AB27" s="360">
        <v>14</v>
      </c>
      <c r="AC27" s="362">
        <v>190</v>
      </c>
      <c r="AD27" s="360">
        <v>14</v>
      </c>
      <c r="AE27" s="362">
        <v>740</v>
      </c>
      <c r="AF27" s="360">
        <v>14</v>
      </c>
      <c r="AG27" s="362">
        <v>1500</v>
      </c>
      <c r="AH27" s="360">
        <v>14</v>
      </c>
      <c r="AI27" s="362">
        <v>1800</v>
      </c>
      <c r="AJ27" s="360">
        <v>14</v>
      </c>
      <c r="AK27" s="362">
        <v>1600</v>
      </c>
      <c r="AL27" s="360">
        <v>14</v>
      </c>
    </row>
    <row r="28" spans="1:38" x14ac:dyDescent="0.25">
      <c r="A28" s="359">
        <v>92</v>
      </c>
      <c r="B28" s="360">
        <v>12</v>
      </c>
      <c r="C28" s="359">
        <v>103</v>
      </c>
      <c r="D28" s="360">
        <v>12</v>
      </c>
      <c r="E28" s="359">
        <v>126</v>
      </c>
      <c r="F28" s="360">
        <v>12</v>
      </c>
      <c r="G28" s="359">
        <v>166</v>
      </c>
      <c r="H28" s="360">
        <v>12</v>
      </c>
      <c r="I28" s="359">
        <v>211</v>
      </c>
      <c r="J28" s="360">
        <v>12</v>
      </c>
      <c r="K28" s="361">
        <v>1071</v>
      </c>
      <c r="L28" s="360">
        <v>12</v>
      </c>
      <c r="M28" s="361">
        <v>1481</v>
      </c>
      <c r="N28" s="360">
        <v>12</v>
      </c>
      <c r="O28" s="361">
        <v>4121</v>
      </c>
      <c r="P28" s="360">
        <v>12</v>
      </c>
      <c r="Q28" s="361">
        <v>8381</v>
      </c>
      <c r="R28" s="360">
        <v>12</v>
      </c>
      <c r="S28" s="361">
        <v>7351</v>
      </c>
      <c r="T28" s="360">
        <v>12</v>
      </c>
      <c r="U28" s="361">
        <v>14151</v>
      </c>
      <c r="V28" s="360">
        <v>12</v>
      </c>
      <c r="W28" s="362"/>
      <c r="X28" s="360"/>
      <c r="Y28" s="362"/>
      <c r="Z28" s="360"/>
      <c r="AA28" s="362"/>
      <c r="AB28" s="360"/>
      <c r="AC28" s="362"/>
      <c r="AD28" s="360"/>
      <c r="AE28" s="362"/>
      <c r="AF28" s="360"/>
      <c r="AG28" s="362"/>
      <c r="AH28" s="360"/>
      <c r="AI28" s="362"/>
      <c r="AJ28" s="360"/>
      <c r="AK28" s="362"/>
      <c r="AL28" s="360"/>
    </row>
    <row r="29" spans="1:38" x14ac:dyDescent="0.25">
      <c r="A29" s="359">
        <v>94</v>
      </c>
      <c r="B29" s="360">
        <v>12</v>
      </c>
      <c r="C29" s="359">
        <v>107</v>
      </c>
      <c r="D29" s="360">
        <v>12</v>
      </c>
      <c r="E29" s="359">
        <v>130</v>
      </c>
      <c r="F29" s="360">
        <v>12</v>
      </c>
      <c r="G29" s="359">
        <v>170</v>
      </c>
      <c r="H29" s="360">
        <v>12</v>
      </c>
      <c r="I29" s="359">
        <v>220</v>
      </c>
      <c r="J29" s="360">
        <v>12</v>
      </c>
      <c r="K29" s="361">
        <v>1100</v>
      </c>
      <c r="L29" s="360">
        <v>12</v>
      </c>
      <c r="M29" s="361">
        <v>1510</v>
      </c>
      <c r="N29" s="360">
        <v>12</v>
      </c>
      <c r="O29" s="361">
        <v>4200</v>
      </c>
      <c r="P29" s="360">
        <v>12</v>
      </c>
      <c r="Q29" s="361">
        <v>8500</v>
      </c>
      <c r="R29" s="360">
        <v>12</v>
      </c>
      <c r="S29" s="361">
        <v>7500</v>
      </c>
      <c r="T29" s="360">
        <v>12</v>
      </c>
      <c r="U29" s="361">
        <v>14400</v>
      </c>
      <c r="V29" s="360">
        <v>12</v>
      </c>
      <c r="W29" s="362">
        <v>340</v>
      </c>
      <c r="X29" s="360">
        <v>15</v>
      </c>
      <c r="Y29" s="362">
        <v>780</v>
      </c>
      <c r="Z29" s="360">
        <v>15</v>
      </c>
      <c r="AA29" s="362">
        <v>110</v>
      </c>
      <c r="AB29" s="360">
        <v>15</v>
      </c>
      <c r="AC29" s="362"/>
      <c r="AD29" s="360">
        <v>15</v>
      </c>
      <c r="AE29" s="362">
        <v>760</v>
      </c>
      <c r="AF29" s="360">
        <v>15</v>
      </c>
      <c r="AG29" s="362">
        <v>1600</v>
      </c>
      <c r="AH29" s="360">
        <v>15</v>
      </c>
      <c r="AI29" s="362">
        <v>1900</v>
      </c>
      <c r="AJ29" s="360">
        <v>15</v>
      </c>
      <c r="AK29" s="362">
        <v>1700</v>
      </c>
      <c r="AL29" s="360">
        <v>15</v>
      </c>
    </row>
    <row r="30" spans="1:38" x14ac:dyDescent="0.25">
      <c r="A30" s="359">
        <v>95</v>
      </c>
      <c r="B30" s="360">
        <v>11</v>
      </c>
      <c r="C30" s="359">
        <v>108</v>
      </c>
      <c r="D30" s="360">
        <v>11</v>
      </c>
      <c r="E30" s="359">
        <v>131</v>
      </c>
      <c r="F30" s="360">
        <v>11</v>
      </c>
      <c r="G30" s="359">
        <v>171</v>
      </c>
      <c r="H30" s="360">
        <v>11</v>
      </c>
      <c r="I30" s="359">
        <v>221</v>
      </c>
      <c r="J30" s="360">
        <v>11</v>
      </c>
      <c r="K30" s="361">
        <v>1101</v>
      </c>
      <c r="L30" s="360">
        <v>11</v>
      </c>
      <c r="M30" s="361">
        <v>1511</v>
      </c>
      <c r="N30" s="360">
        <v>11</v>
      </c>
      <c r="O30" s="361">
        <v>4201</v>
      </c>
      <c r="P30" s="360">
        <v>11</v>
      </c>
      <c r="Q30" s="361">
        <v>8501</v>
      </c>
      <c r="R30" s="360">
        <v>11</v>
      </c>
      <c r="S30" s="361">
        <v>7501</v>
      </c>
      <c r="T30" s="360">
        <v>11</v>
      </c>
      <c r="U30" s="361">
        <v>14401</v>
      </c>
      <c r="V30" s="360">
        <v>11</v>
      </c>
      <c r="W30" s="362"/>
      <c r="X30" s="360"/>
      <c r="Y30" s="362"/>
      <c r="Z30" s="360"/>
      <c r="AA30" s="362"/>
      <c r="AB30" s="360"/>
      <c r="AC30" s="362"/>
      <c r="AD30" s="360"/>
      <c r="AE30" s="362"/>
      <c r="AF30" s="360"/>
      <c r="AG30" s="362"/>
      <c r="AH30" s="360"/>
      <c r="AI30" s="362"/>
      <c r="AJ30" s="360"/>
      <c r="AK30" s="362"/>
      <c r="AL30" s="360"/>
    </row>
    <row r="31" spans="1:38" x14ac:dyDescent="0.25">
      <c r="A31" s="359">
        <v>97</v>
      </c>
      <c r="B31" s="360">
        <v>11</v>
      </c>
      <c r="C31" s="359">
        <v>110</v>
      </c>
      <c r="D31" s="360">
        <v>11</v>
      </c>
      <c r="E31" s="359">
        <v>135</v>
      </c>
      <c r="F31" s="360">
        <v>11</v>
      </c>
      <c r="G31" s="359">
        <v>180</v>
      </c>
      <c r="H31" s="360">
        <v>11</v>
      </c>
      <c r="I31" s="359">
        <v>230</v>
      </c>
      <c r="J31" s="360">
        <v>11</v>
      </c>
      <c r="K31" s="361">
        <v>1120</v>
      </c>
      <c r="L31" s="360">
        <v>11</v>
      </c>
      <c r="M31" s="361">
        <v>1550</v>
      </c>
      <c r="N31" s="360">
        <v>11</v>
      </c>
      <c r="O31" s="361">
        <v>4280</v>
      </c>
      <c r="P31" s="360">
        <v>11</v>
      </c>
      <c r="Q31" s="361">
        <v>9020</v>
      </c>
      <c r="R31" s="360">
        <v>11</v>
      </c>
      <c r="S31" s="361">
        <v>8050</v>
      </c>
      <c r="T31" s="360">
        <v>11</v>
      </c>
      <c r="U31" s="361">
        <v>15100</v>
      </c>
      <c r="V31" s="360">
        <v>11</v>
      </c>
      <c r="W31" s="362">
        <v>350</v>
      </c>
      <c r="X31" s="360">
        <v>16</v>
      </c>
      <c r="Y31" s="362">
        <v>800</v>
      </c>
      <c r="Z31" s="360">
        <v>16</v>
      </c>
      <c r="AA31" s="362">
        <v>115</v>
      </c>
      <c r="AB31" s="360">
        <v>16</v>
      </c>
      <c r="AC31" s="362">
        <v>200</v>
      </c>
      <c r="AD31" s="360">
        <v>16</v>
      </c>
      <c r="AE31" s="362">
        <v>780</v>
      </c>
      <c r="AF31" s="360">
        <v>16</v>
      </c>
      <c r="AG31" s="362">
        <v>1700</v>
      </c>
      <c r="AH31" s="360">
        <v>16</v>
      </c>
      <c r="AI31" s="362">
        <v>2000</v>
      </c>
      <c r="AJ31" s="360">
        <v>16</v>
      </c>
      <c r="AK31" s="362">
        <v>1800</v>
      </c>
      <c r="AL31" s="360">
        <v>16</v>
      </c>
    </row>
    <row r="32" spans="1:38" x14ac:dyDescent="0.25">
      <c r="A32" s="359">
        <v>98</v>
      </c>
      <c r="B32" s="360">
        <v>10</v>
      </c>
      <c r="C32" s="359">
        <v>111</v>
      </c>
      <c r="D32" s="360">
        <v>10</v>
      </c>
      <c r="E32" s="359">
        <v>136</v>
      </c>
      <c r="F32" s="360">
        <v>10</v>
      </c>
      <c r="G32" s="359">
        <v>181</v>
      </c>
      <c r="H32" s="360">
        <v>10</v>
      </c>
      <c r="I32" s="359">
        <v>231</v>
      </c>
      <c r="J32" s="360">
        <v>10</v>
      </c>
      <c r="K32" s="361">
        <v>1121</v>
      </c>
      <c r="L32" s="360">
        <v>10</v>
      </c>
      <c r="M32" s="361">
        <v>1551</v>
      </c>
      <c r="N32" s="360">
        <v>10</v>
      </c>
      <c r="O32" s="361">
        <v>4281</v>
      </c>
      <c r="P32" s="360">
        <v>10</v>
      </c>
      <c r="Q32" s="361">
        <v>9021</v>
      </c>
      <c r="R32" s="360">
        <v>10</v>
      </c>
      <c r="S32" s="361">
        <v>8051</v>
      </c>
      <c r="T32" s="360">
        <v>10</v>
      </c>
      <c r="U32" s="361">
        <v>15101</v>
      </c>
      <c r="V32" s="360">
        <v>10</v>
      </c>
      <c r="W32" s="362"/>
      <c r="X32" s="360"/>
      <c r="Y32" s="362"/>
      <c r="Z32" s="360"/>
      <c r="AA32" s="362"/>
      <c r="AB32" s="360"/>
      <c r="AC32" s="362"/>
      <c r="AD32" s="360"/>
      <c r="AE32" s="362"/>
      <c r="AF32" s="360"/>
      <c r="AG32" s="362"/>
      <c r="AH32" s="360"/>
      <c r="AI32" s="362"/>
      <c r="AJ32" s="360"/>
      <c r="AK32" s="362"/>
      <c r="AL32" s="360"/>
    </row>
    <row r="33" spans="1:38" x14ac:dyDescent="0.25">
      <c r="A33" s="359">
        <v>100</v>
      </c>
      <c r="B33" s="360">
        <v>10</v>
      </c>
      <c r="C33" s="359">
        <v>113</v>
      </c>
      <c r="D33" s="360">
        <v>10</v>
      </c>
      <c r="E33" s="359">
        <v>140</v>
      </c>
      <c r="F33" s="360">
        <v>10</v>
      </c>
      <c r="G33" s="359">
        <v>190</v>
      </c>
      <c r="H33" s="360">
        <v>10</v>
      </c>
      <c r="I33" s="359">
        <v>240</v>
      </c>
      <c r="J33" s="360">
        <v>10</v>
      </c>
      <c r="K33" s="361">
        <v>1150</v>
      </c>
      <c r="L33" s="360">
        <v>10</v>
      </c>
      <c r="M33" s="361">
        <v>2000</v>
      </c>
      <c r="N33" s="360">
        <v>10</v>
      </c>
      <c r="O33" s="361">
        <v>4360</v>
      </c>
      <c r="P33" s="360">
        <v>10</v>
      </c>
      <c r="Q33" s="361">
        <v>9140</v>
      </c>
      <c r="R33" s="360">
        <v>10</v>
      </c>
      <c r="S33" s="361">
        <v>8200</v>
      </c>
      <c r="T33" s="360">
        <v>10</v>
      </c>
      <c r="U33" s="361">
        <v>15300</v>
      </c>
      <c r="V33" s="360">
        <v>10</v>
      </c>
      <c r="W33" s="362">
        <v>360</v>
      </c>
      <c r="X33" s="360">
        <v>17</v>
      </c>
      <c r="Y33" s="362">
        <v>820</v>
      </c>
      <c r="Z33" s="360">
        <v>17</v>
      </c>
      <c r="AA33" s="362">
        <v>120</v>
      </c>
      <c r="AB33" s="360">
        <v>17</v>
      </c>
      <c r="AC33" s="362">
        <v>210</v>
      </c>
      <c r="AD33" s="360">
        <v>17</v>
      </c>
      <c r="AE33" s="362">
        <v>800</v>
      </c>
      <c r="AF33" s="360">
        <v>17</v>
      </c>
      <c r="AG33" s="362">
        <v>1800</v>
      </c>
      <c r="AH33" s="360">
        <v>17</v>
      </c>
      <c r="AI33" s="362">
        <v>2100</v>
      </c>
      <c r="AJ33" s="360">
        <v>17</v>
      </c>
      <c r="AK33" s="362">
        <v>1900</v>
      </c>
      <c r="AL33" s="360">
        <v>17</v>
      </c>
    </row>
    <row r="34" spans="1:38" x14ac:dyDescent="0.25">
      <c r="A34" s="359">
        <v>101</v>
      </c>
      <c r="B34" s="360">
        <v>9</v>
      </c>
      <c r="C34" s="359">
        <v>114</v>
      </c>
      <c r="D34" s="360">
        <v>9</v>
      </c>
      <c r="E34" s="359">
        <v>141</v>
      </c>
      <c r="F34" s="360">
        <v>9</v>
      </c>
      <c r="G34" s="359">
        <v>191</v>
      </c>
      <c r="H34" s="360">
        <v>9</v>
      </c>
      <c r="I34" s="359">
        <v>241</v>
      </c>
      <c r="J34" s="360">
        <v>9</v>
      </c>
      <c r="K34" s="361">
        <v>1151</v>
      </c>
      <c r="L34" s="360">
        <v>9</v>
      </c>
      <c r="M34" s="361">
        <v>2001</v>
      </c>
      <c r="N34" s="360">
        <v>9</v>
      </c>
      <c r="O34" s="361">
        <v>4361</v>
      </c>
      <c r="P34" s="360">
        <v>9</v>
      </c>
      <c r="Q34" s="361">
        <v>9141</v>
      </c>
      <c r="R34" s="360">
        <v>9</v>
      </c>
      <c r="S34" s="361">
        <v>8201</v>
      </c>
      <c r="T34" s="360">
        <v>9</v>
      </c>
      <c r="U34" s="361">
        <v>15301</v>
      </c>
      <c r="V34" s="360">
        <v>9</v>
      </c>
      <c r="W34" s="362"/>
      <c r="X34" s="360"/>
      <c r="Y34" s="362"/>
      <c r="Z34" s="360"/>
      <c r="AA34" s="362"/>
      <c r="AB34" s="360"/>
      <c r="AC34" s="362"/>
      <c r="AD34" s="360"/>
      <c r="AE34" s="362"/>
      <c r="AF34" s="360"/>
      <c r="AG34" s="362"/>
      <c r="AH34" s="360"/>
      <c r="AI34" s="362"/>
      <c r="AJ34" s="360"/>
      <c r="AK34" s="362"/>
      <c r="AL34" s="360"/>
    </row>
    <row r="35" spans="1:38" x14ac:dyDescent="0.25">
      <c r="A35" s="359">
        <v>104</v>
      </c>
      <c r="B35" s="360">
        <v>9</v>
      </c>
      <c r="C35" s="359">
        <v>116</v>
      </c>
      <c r="D35" s="360">
        <v>9</v>
      </c>
      <c r="E35" s="359">
        <v>145</v>
      </c>
      <c r="F35" s="360">
        <v>9</v>
      </c>
      <c r="G35" s="359">
        <v>200</v>
      </c>
      <c r="H35" s="360">
        <v>9</v>
      </c>
      <c r="I35" s="359">
        <v>250</v>
      </c>
      <c r="J35" s="360">
        <v>9</v>
      </c>
      <c r="K35" s="361">
        <v>1170</v>
      </c>
      <c r="L35" s="360">
        <v>9</v>
      </c>
      <c r="M35" s="361">
        <v>2050</v>
      </c>
      <c r="N35" s="360">
        <v>9</v>
      </c>
      <c r="O35" s="361">
        <v>4440</v>
      </c>
      <c r="P35" s="360">
        <v>9</v>
      </c>
      <c r="Q35" s="361">
        <v>9260</v>
      </c>
      <c r="R35" s="360">
        <v>9</v>
      </c>
      <c r="S35" s="361">
        <v>8350</v>
      </c>
      <c r="T35" s="360">
        <v>9</v>
      </c>
      <c r="U35" s="361">
        <v>15500</v>
      </c>
      <c r="V35" s="360">
        <v>9</v>
      </c>
      <c r="W35" s="362">
        <v>375</v>
      </c>
      <c r="X35" s="360">
        <v>18</v>
      </c>
      <c r="Y35" s="362">
        <v>840</v>
      </c>
      <c r="Z35" s="360">
        <v>18</v>
      </c>
      <c r="AA35" s="362">
        <v>125</v>
      </c>
      <c r="AB35" s="360">
        <v>18</v>
      </c>
      <c r="AC35" s="362">
        <v>220</v>
      </c>
      <c r="AD35" s="360">
        <v>18</v>
      </c>
      <c r="AE35" s="362">
        <v>825</v>
      </c>
      <c r="AF35" s="360">
        <v>18</v>
      </c>
      <c r="AG35" s="362">
        <v>1900</v>
      </c>
      <c r="AH35" s="360">
        <v>18</v>
      </c>
      <c r="AI35" s="362">
        <v>2200</v>
      </c>
      <c r="AJ35" s="360">
        <v>18</v>
      </c>
      <c r="AK35" s="362">
        <v>2100</v>
      </c>
      <c r="AL35" s="360">
        <v>18</v>
      </c>
    </row>
    <row r="36" spans="1:38" x14ac:dyDescent="0.25">
      <c r="A36" s="359">
        <v>105</v>
      </c>
      <c r="B36" s="360">
        <v>8</v>
      </c>
      <c r="C36" s="359">
        <v>117</v>
      </c>
      <c r="D36" s="360">
        <v>8</v>
      </c>
      <c r="E36" s="359">
        <v>146</v>
      </c>
      <c r="F36" s="360">
        <v>8</v>
      </c>
      <c r="G36" s="359">
        <v>201</v>
      </c>
      <c r="H36" s="360">
        <v>8</v>
      </c>
      <c r="I36" s="359">
        <v>251</v>
      </c>
      <c r="J36" s="360">
        <v>8</v>
      </c>
      <c r="K36" s="361">
        <v>1171</v>
      </c>
      <c r="L36" s="360">
        <v>8</v>
      </c>
      <c r="M36" s="361">
        <v>2051</v>
      </c>
      <c r="N36" s="360">
        <v>8</v>
      </c>
      <c r="O36" s="361">
        <v>4441</v>
      </c>
      <c r="P36" s="360">
        <v>8</v>
      </c>
      <c r="Q36" s="361">
        <v>9261</v>
      </c>
      <c r="R36" s="360">
        <v>8</v>
      </c>
      <c r="S36" s="361">
        <v>8351</v>
      </c>
      <c r="T36" s="360">
        <v>8</v>
      </c>
      <c r="U36" s="361">
        <v>15501</v>
      </c>
      <c r="V36" s="360">
        <v>8</v>
      </c>
      <c r="W36" s="362"/>
      <c r="X36" s="360"/>
      <c r="Y36" s="362"/>
      <c r="Z36" s="360"/>
      <c r="AA36" s="362"/>
      <c r="AB36" s="360"/>
      <c r="AC36" s="362"/>
      <c r="AD36" s="360"/>
      <c r="AE36" s="362"/>
      <c r="AF36" s="360"/>
      <c r="AG36" s="362"/>
      <c r="AH36" s="360"/>
      <c r="AI36" s="362"/>
      <c r="AJ36" s="360"/>
      <c r="AK36" s="362"/>
      <c r="AL36" s="360"/>
    </row>
    <row r="37" spans="1:38" x14ac:dyDescent="0.25">
      <c r="A37" s="359">
        <v>108</v>
      </c>
      <c r="B37" s="360">
        <v>8</v>
      </c>
      <c r="C37" s="359">
        <v>120</v>
      </c>
      <c r="D37" s="360">
        <v>8</v>
      </c>
      <c r="E37" s="359">
        <v>155</v>
      </c>
      <c r="F37" s="360">
        <v>8</v>
      </c>
      <c r="G37" s="359">
        <v>210</v>
      </c>
      <c r="H37" s="360">
        <v>8</v>
      </c>
      <c r="I37" s="359">
        <v>260</v>
      </c>
      <c r="J37" s="360">
        <v>8</v>
      </c>
      <c r="K37" s="361">
        <v>1200</v>
      </c>
      <c r="L37" s="360">
        <v>8</v>
      </c>
      <c r="M37" s="361">
        <v>2100</v>
      </c>
      <c r="N37" s="360">
        <v>8</v>
      </c>
      <c r="O37" s="361">
        <v>4520</v>
      </c>
      <c r="P37" s="360">
        <v>8</v>
      </c>
      <c r="Q37" s="361">
        <v>9380</v>
      </c>
      <c r="R37" s="360">
        <v>8</v>
      </c>
      <c r="S37" s="361">
        <v>8500</v>
      </c>
      <c r="T37" s="360">
        <v>8</v>
      </c>
      <c r="U37" s="361">
        <v>16100</v>
      </c>
      <c r="V37" s="360">
        <v>8</v>
      </c>
      <c r="W37" s="362">
        <v>390</v>
      </c>
      <c r="X37" s="360">
        <v>19</v>
      </c>
      <c r="Y37" s="362">
        <v>860</v>
      </c>
      <c r="Z37" s="360">
        <v>19</v>
      </c>
      <c r="AA37" s="362">
        <v>130</v>
      </c>
      <c r="AB37" s="360">
        <v>19</v>
      </c>
      <c r="AC37" s="362">
        <v>240</v>
      </c>
      <c r="AD37" s="360">
        <v>19</v>
      </c>
      <c r="AE37" s="362">
        <v>850</v>
      </c>
      <c r="AF37" s="360">
        <v>19</v>
      </c>
      <c r="AG37" s="362">
        <v>2000</v>
      </c>
      <c r="AH37" s="360">
        <v>19</v>
      </c>
      <c r="AI37" s="362">
        <v>2400</v>
      </c>
      <c r="AJ37" s="360">
        <v>19</v>
      </c>
      <c r="AK37" s="362">
        <v>2300</v>
      </c>
      <c r="AL37" s="360">
        <v>19</v>
      </c>
    </row>
    <row r="38" spans="1:38" x14ac:dyDescent="0.25">
      <c r="A38" s="359">
        <v>109</v>
      </c>
      <c r="B38" s="360">
        <v>7</v>
      </c>
      <c r="C38" s="359">
        <v>121</v>
      </c>
      <c r="D38" s="360">
        <v>7</v>
      </c>
      <c r="E38" s="359">
        <v>156</v>
      </c>
      <c r="F38" s="360">
        <v>7</v>
      </c>
      <c r="G38" s="359">
        <v>211</v>
      </c>
      <c r="H38" s="360">
        <v>7</v>
      </c>
      <c r="I38" s="359">
        <v>261</v>
      </c>
      <c r="J38" s="360">
        <v>7</v>
      </c>
      <c r="K38" s="361">
        <v>1201</v>
      </c>
      <c r="L38" s="360">
        <v>7</v>
      </c>
      <c r="M38" s="361">
        <v>2101</v>
      </c>
      <c r="N38" s="360">
        <v>7</v>
      </c>
      <c r="O38" s="361">
        <v>4521</v>
      </c>
      <c r="P38" s="360">
        <v>7</v>
      </c>
      <c r="Q38" s="361">
        <v>9381</v>
      </c>
      <c r="R38" s="360">
        <v>7</v>
      </c>
      <c r="S38" s="361">
        <v>8501</v>
      </c>
      <c r="T38" s="360">
        <v>7</v>
      </c>
      <c r="U38" s="361">
        <v>16101</v>
      </c>
      <c r="V38" s="360">
        <v>7</v>
      </c>
      <c r="W38" s="362"/>
      <c r="X38" s="360"/>
      <c r="Y38" s="362"/>
      <c r="Z38" s="360"/>
      <c r="AA38" s="362"/>
      <c r="AB38" s="360"/>
      <c r="AC38" s="362"/>
      <c r="AD38" s="360"/>
      <c r="AE38" s="362"/>
      <c r="AF38" s="360"/>
      <c r="AG38" s="362"/>
      <c r="AH38" s="360"/>
      <c r="AI38" s="362"/>
      <c r="AJ38" s="360"/>
      <c r="AK38" s="362"/>
      <c r="AL38" s="360"/>
    </row>
    <row r="39" spans="1:38" x14ac:dyDescent="0.25">
      <c r="A39" s="359">
        <v>112</v>
      </c>
      <c r="B39" s="360">
        <v>7</v>
      </c>
      <c r="C39" s="359">
        <v>125</v>
      </c>
      <c r="D39" s="360">
        <v>7</v>
      </c>
      <c r="E39" s="359">
        <v>165</v>
      </c>
      <c r="F39" s="360">
        <v>7</v>
      </c>
      <c r="G39" s="359">
        <v>220</v>
      </c>
      <c r="H39" s="360">
        <v>7</v>
      </c>
      <c r="I39" s="359">
        <v>270</v>
      </c>
      <c r="J39" s="360">
        <v>7</v>
      </c>
      <c r="K39" s="361">
        <v>1230</v>
      </c>
      <c r="L39" s="360">
        <v>7</v>
      </c>
      <c r="M39" s="361">
        <v>2150</v>
      </c>
      <c r="N39" s="360">
        <v>7</v>
      </c>
      <c r="O39" s="361">
        <v>5000</v>
      </c>
      <c r="P39" s="360">
        <v>7</v>
      </c>
      <c r="Q39" s="361">
        <v>9500</v>
      </c>
      <c r="R39" s="360">
        <v>7</v>
      </c>
      <c r="S39" s="361">
        <v>9050</v>
      </c>
      <c r="T39" s="360">
        <v>7</v>
      </c>
      <c r="U39" s="361">
        <v>16300</v>
      </c>
      <c r="V39" s="360">
        <v>7</v>
      </c>
      <c r="W39" s="362">
        <v>405</v>
      </c>
      <c r="X39" s="360">
        <v>20</v>
      </c>
      <c r="Y39" s="362">
        <v>880</v>
      </c>
      <c r="Z39" s="360">
        <v>20</v>
      </c>
      <c r="AA39" s="362">
        <v>135</v>
      </c>
      <c r="AB39" s="360">
        <v>20</v>
      </c>
      <c r="AC39" s="362">
        <v>260</v>
      </c>
      <c r="AD39" s="360">
        <v>20</v>
      </c>
      <c r="AE39" s="362">
        <v>875</v>
      </c>
      <c r="AF39" s="360">
        <v>20</v>
      </c>
      <c r="AG39" s="362">
        <v>2200</v>
      </c>
      <c r="AH39" s="360">
        <v>20</v>
      </c>
      <c r="AI39" s="362">
        <v>2600</v>
      </c>
      <c r="AJ39" s="360">
        <v>20</v>
      </c>
      <c r="AK39" s="362">
        <v>2500</v>
      </c>
      <c r="AL39" s="360">
        <v>20</v>
      </c>
    </row>
    <row r="40" spans="1:38" x14ac:dyDescent="0.25">
      <c r="A40" s="359">
        <v>113</v>
      </c>
      <c r="B40" s="360">
        <v>6</v>
      </c>
      <c r="C40" s="359">
        <v>126</v>
      </c>
      <c r="D40" s="360">
        <v>6</v>
      </c>
      <c r="E40" s="359">
        <v>166</v>
      </c>
      <c r="F40" s="360">
        <v>6</v>
      </c>
      <c r="G40" s="359">
        <v>221</v>
      </c>
      <c r="H40" s="360">
        <v>6</v>
      </c>
      <c r="I40" s="359">
        <v>271</v>
      </c>
      <c r="J40" s="360">
        <v>6</v>
      </c>
      <c r="K40" s="361">
        <v>1231</v>
      </c>
      <c r="L40" s="360">
        <v>6</v>
      </c>
      <c r="M40" s="361">
        <v>2151</v>
      </c>
      <c r="N40" s="360">
        <v>6</v>
      </c>
      <c r="O40" s="361">
        <v>5001</v>
      </c>
      <c r="P40" s="360">
        <v>6</v>
      </c>
      <c r="Q40" s="361">
        <v>9501</v>
      </c>
      <c r="R40" s="360">
        <v>6</v>
      </c>
      <c r="S40" s="361">
        <v>9051</v>
      </c>
      <c r="T40" s="360">
        <v>6</v>
      </c>
      <c r="U40" s="361">
        <v>16301</v>
      </c>
      <c r="V40" s="360">
        <v>6</v>
      </c>
      <c r="W40" s="362"/>
      <c r="X40" s="360"/>
      <c r="Y40" s="362"/>
      <c r="Z40" s="360"/>
      <c r="AA40" s="362"/>
      <c r="AB40" s="360"/>
      <c r="AC40" s="362"/>
      <c r="AD40" s="360"/>
      <c r="AE40" s="362"/>
      <c r="AF40" s="360"/>
      <c r="AG40" s="362"/>
      <c r="AH40" s="360"/>
      <c r="AI40" s="362"/>
      <c r="AJ40" s="360"/>
      <c r="AK40" s="362"/>
      <c r="AL40" s="360"/>
    </row>
    <row r="41" spans="1:38" x14ac:dyDescent="0.25">
      <c r="A41" s="359">
        <v>116</v>
      </c>
      <c r="B41" s="360">
        <v>6</v>
      </c>
      <c r="C41" s="359">
        <v>130</v>
      </c>
      <c r="D41" s="360">
        <v>6</v>
      </c>
      <c r="E41" s="359">
        <v>175</v>
      </c>
      <c r="F41" s="360">
        <v>6</v>
      </c>
      <c r="G41" s="359">
        <v>230</v>
      </c>
      <c r="H41" s="360">
        <v>6</v>
      </c>
      <c r="I41" s="359">
        <v>280</v>
      </c>
      <c r="J41" s="360">
        <v>6</v>
      </c>
      <c r="K41" s="361">
        <v>1260</v>
      </c>
      <c r="L41" s="360">
        <v>6</v>
      </c>
      <c r="M41" s="361">
        <v>2200</v>
      </c>
      <c r="N41" s="360">
        <v>6</v>
      </c>
      <c r="O41" s="361">
        <v>5100</v>
      </c>
      <c r="P41" s="360">
        <v>6</v>
      </c>
      <c r="Q41" s="361">
        <v>10050</v>
      </c>
      <c r="R41" s="360">
        <v>6</v>
      </c>
      <c r="S41" s="361">
        <v>9200</v>
      </c>
      <c r="T41" s="360">
        <v>6</v>
      </c>
      <c r="U41" s="361">
        <v>16500</v>
      </c>
      <c r="V41" s="360">
        <v>6</v>
      </c>
      <c r="W41" s="362">
        <v>420</v>
      </c>
      <c r="X41" s="360">
        <v>21</v>
      </c>
      <c r="Y41" s="362">
        <v>900</v>
      </c>
      <c r="Z41" s="360">
        <v>21</v>
      </c>
      <c r="AA41" s="362">
        <v>140</v>
      </c>
      <c r="AB41" s="360">
        <v>21</v>
      </c>
      <c r="AC41" s="362">
        <v>280</v>
      </c>
      <c r="AD41" s="360">
        <v>21</v>
      </c>
      <c r="AE41" s="362">
        <v>900</v>
      </c>
      <c r="AF41" s="360">
        <v>21</v>
      </c>
      <c r="AG41" s="362">
        <v>2400</v>
      </c>
      <c r="AH41" s="360">
        <v>21</v>
      </c>
      <c r="AI41" s="362">
        <v>2800</v>
      </c>
      <c r="AJ41" s="360">
        <v>21</v>
      </c>
      <c r="AK41" s="362">
        <v>2700</v>
      </c>
      <c r="AL41" s="360">
        <v>21</v>
      </c>
    </row>
    <row r="42" spans="1:38" x14ac:dyDescent="0.25">
      <c r="A42" s="359">
        <v>117</v>
      </c>
      <c r="B42" s="360">
        <v>5</v>
      </c>
      <c r="C42" s="359">
        <v>131</v>
      </c>
      <c r="D42" s="360">
        <v>5</v>
      </c>
      <c r="E42" s="359">
        <v>176</v>
      </c>
      <c r="F42" s="360">
        <v>5</v>
      </c>
      <c r="G42" s="359">
        <v>231</v>
      </c>
      <c r="H42" s="360">
        <v>5</v>
      </c>
      <c r="I42" s="359">
        <v>281</v>
      </c>
      <c r="J42" s="360">
        <v>5</v>
      </c>
      <c r="K42" s="361">
        <v>1261</v>
      </c>
      <c r="L42" s="360">
        <v>5</v>
      </c>
      <c r="M42" s="361">
        <v>2201</v>
      </c>
      <c r="N42" s="360">
        <v>5</v>
      </c>
      <c r="O42" s="361">
        <v>5101</v>
      </c>
      <c r="P42" s="360">
        <v>5</v>
      </c>
      <c r="Q42" s="361">
        <v>10051</v>
      </c>
      <c r="R42" s="360">
        <v>5</v>
      </c>
      <c r="S42" s="361">
        <v>9201</v>
      </c>
      <c r="T42" s="360">
        <v>5</v>
      </c>
      <c r="U42" s="361">
        <v>16501</v>
      </c>
      <c r="V42" s="360">
        <v>5</v>
      </c>
      <c r="W42" s="362"/>
      <c r="X42" s="360"/>
      <c r="Y42" s="362"/>
      <c r="Z42" s="360"/>
      <c r="AA42" s="362"/>
      <c r="AB42" s="360"/>
      <c r="AC42" s="362"/>
      <c r="AD42" s="360"/>
      <c r="AE42" s="362"/>
      <c r="AF42" s="360"/>
      <c r="AG42" s="362"/>
      <c r="AH42" s="360"/>
      <c r="AI42" s="362"/>
      <c r="AJ42" s="360"/>
      <c r="AK42" s="362"/>
      <c r="AL42" s="360"/>
    </row>
    <row r="43" spans="1:38" x14ac:dyDescent="0.25">
      <c r="A43" s="359">
        <v>120</v>
      </c>
      <c r="B43" s="360">
        <v>5</v>
      </c>
      <c r="C43" s="359">
        <v>135</v>
      </c>
      <c r="D43" s="360">
        <v>5</v>
      </c>
      <c r="E43" s="359">
        <v>185</v>
      </c>
      <c r="F43" s="360">
        <v>5</v>
      </c>
      <c r="G43" s="359">
        <v>240</v>
      </c>
      <c r="H43" s="360">
        <v>5</v>
      </c>
      <c r="I43" s="359">
        <v>290</v>
      </c>
      <c r="J43" s="360">
        <v>5</v>
      </c>
      <c r="K43" s="361">
        <v>1390</v>
      </c>
      <c r="L43" s="360">
        <v>5</v>
      </c>
      <c r="M43" s="361">
        <v>2250</v>
      </c>
      <c r="N43" s="360">
        <v>5</v>
      </c>
      <c r="O43" s="361">
        <v>5200</v>
      </c>
      <c r="P43" s="360">
        <v>5</v>
      </c>
      <c r="Q43" s="361">
        <v>10200</v>
      </c>
      <c r="R43" s="360">
        <v>5</v>
      </c>
      <c r="S43" s="361">
        <v>9350</v>
      </c>
      <c r="T43" s="360">
        <v>5</v>
      </c>
      <c r="U43" s="361">
        <v>17100</v>
      </c>
      <c r="V43" s="360">
        <v>5</v>
      </c>
      <c r="W43" s="362">
        <v>440</v>
      </c>
      <c r="X43" s="360">
        <v>22</v>
      </c>
      <c r="Y43" s="362">
        <v>950</v>
      </c>
      <c r="Z43" s="360">
        <v>22</v>
      </c>
      <c r="AA43" s="362">
        <v>144</v>
      </c>
      <c r="AB43" s="360">
        <v>22</v>
      </c>
      <c r="AC43" s="362">
        <v>300</v>
      </c>
      <c r="AD43" s="360">
        <v>22</v>
      </c>
      <c r="AE43" s="362">
        <v>950</v>
      </c>
      <c r="AF43" s="360">
        <v>22</v>
      </c>
      <c r="AG43" s="362">
        <v>2600</v>
      </c>
      <c r="AH43" s="360">
        <v>22</v>
      </c>
      <c r="AI43" s="362">
        <v>3000</v>
      </c>
      <c r="AJ43" s="360">
        <v>22</v>
      </c>
      <c r="AK43" s="362">
        <v>2900</v>
      </c>
      <c r="AL43" s="360">
        <v>22</v>
      </c>
    </row>
    <row r="44" spans="1:38" x14ac:dyDescent="0.25">
      <c r="A44" s="359">
        <v>121</v>
      </c>
      <c r="B44" s="360">
        <v>4</v>
      </c>
      <c r="C44" s="359">
        <v>136</v>
      </c>
      <c r="D44" s="360">
        <v>4</v>
      </c>
      <c r="E44" s="359">
        <v>186</v>
      </c>
      <c r="F44" s="360">
        <v>4</v>
      </c>
      <c r="G44" s="359">
        <v>241</v>
      </c>
      <c r="H44" s="360">
        <v>4</v>
      </c>
      <c r="I44" s="359">
        <v>291</v>
      </c>
      <c r="J44" s="360">
        <v>4</v>
      </c>
      <c r="K44" s="361">
        <v>1301</v>
      </c>
      <c r="L44" s="360">
        <v>4</v>
      </c>
      <c r="M44" s="361">
        <v>2251</v>
      </c>
      <c r="N44" s="360">
        <v>4</v>
      </c>
      <c r="O44" s="361">
        <v>5201</v>
      </c>
      <c r="P44" s="360">
        <v>4</v>
      </c>
      <c r="Q44" s="361">
        <v>10201</v>
      </c>
      <c r="R44" s="360">
        <v>4</v>
      </c>
      <c r="S44" s="361">
        <v>9351</v>
      </c>
      <c r="T44" s="360">
        <v>4</v>
      </c>
      <c r="U44" s="361">
        <v>17101</v>
      </c>
      <c r="V44" s="360">
        <v>4</v>
      </c>
      <c r="W44" s="362"/>
      <c r="X44" s="360"/>
      <c r="Y44" s="362"/>
      <c r="Z44" s="360"/>
      <c r="AA44" s="362"/>
      <c r="AB44" s="360"/>
      <c r="AC44" s="362"/>
      <c r="AD44" s="360"/>
      <c r="AE44" s="362"/>
      <c r="AF44" s="360"/>
      <c r="AG44" s="362"/>
      <c r="AH44" s="360"/>
      <c r="AI44" s="362"/>
      <c r="AJ44" s="360"/>
      <c r="AK44" s="362"/>
      <c r="AL44" s="360"/>
    </row>
    <row r="45" spans="1:38" x14ac:dyDescent="0.25">
      <c r="A45" s="359">
        <v>124</v>
      </c>
      <c r="B45" s="360">
        <v>4</v>
      </c>
      <c r="C45" s="359">
        <v>140</v>
      </c>
      <c r="D45" s="360">
        <v>4</v>
      </c>
      <c r="E45" s="359">
        <v>195</v>
      </c>
      <c r="F45" s="360">
        <v>4</v>
      </c>
      <c r="G45" s="359">
        <v>250</v>
      </c>
      <c r="H45" s="360">
        <v>4</v>
      </c>
      <c r="I45" s="359">
        <v>300</v>
      </c>
      <c r="J45" s="360">
        <v>4</v>
      </c>
      <c r="K45" s="361">
        <v>1350</v>
      </c>
      <c r="L45" s="360">
        <v>4</v>
      </c>
      <c r="M45" s="361">
        <v>2300</v>
      </c>
      <c r="N45" s="360">
        <v>4</v>
      </c>
      <c r="O45" s="361">
        <v>5300</v>
      </c>
      <c r="P45" s="360">
        <v>4</v>
      </c>
      <c r="Q45" s="361">
        <v>10350</v>
      </c>
      <c r="R45" s="360">
        <v>4</v>
      </c>
      <c r="S45" s="361">
        <v>9500</v>
      </c>
      <c r="T45" s="360">
        <v>4</v>
      </c>
      <c r="U45" s="361">
        <v>17300</v>
      </c>
      <c r="V45" s="360">
        <v>4</v>
      </c>
      <c r="W45" s="362">
        <v>460</v>
      </c>
      <c r="X45" s="360">
        <v>23</v>
      </c>
      <c r="Y45" s="362">
        <v>1000</v>
      </c>
      <c r="Z45" s="360">
        <v>23</v>
      </c>
      <c r="AA45" s="362">
        <v>148</v>
      </c>
      <c r="AB45" s="360">
        <v>23</v>
      </c>
      <c r="AC45" s="362">
        <v>320</v>
      </c>
      <c r="AD45" s="360">
        <v>23</v>
      </c>
      <c r="AE45" s="362">
        <v>1000</v>
      </c>
      <c r="AF45" s="360">
        <v>23</v>
      </c>
      <c r="AG45" s="362">
        <v>2800</v>
      </c>
      <c r="AH45" s="360">
        <v>23</v>
      </c>
      <c r="AI45" s="362">
        <v>3200</v>
      </c>
      <c r="AJ45" s="360">
        <v>23</v>
      </c>
      <c r="AK45" s="362">
        <v>3100</v>
      </c>
      <c r="AL45" s="360">
        <v>23</v>
      </c>
    </row>
    <row r="46" spans="1:38" x14ac:dyDescent="0.25">
      <c r="A46" s="359">
        <v>125</v>
      </c>
      <c r="B46" s="360">
        <v>3</v>
      </c>
      <c r="C46" s="359">
        <v>141</v>
      </c>
      <c r="D46" s="360">
        <v>3</v>
      </c>
      <c r="E46" s="359">
        <v>196</v>
      </c>
      <c r="F46" s="360">
        <v>3</v>
      </c>
      <c r="G46" s="359">
        <v>251</v>
      </c>
      <c r="H46" s="360">
        <v>3</v>
      </c>
      <c r="I46" s="359">
        <v>301</v>
      </c>
      <c r="J46" s="360">
        <v>3</v>
      </c>
      <c r="K46" s="361">
        <v>1351</v>
      </c>
      <c r="L46" s="360">
        <v>3</v>
      </c>
      <c r="M46" s="361">
        <v>2301</v>
      </c>
      <c r="N46" s="360">
        <v>3</v>
      </c>
      <c r="O46" s="361">
        <v>5301</v>
      </c>
      <c r="P46" s="360">
        <v>3</v>
      </c>
      <c r="Q46" s="361">
        <v>10351</v>
      </c>
      <c r="R46" s="360">
        <v>3</v>
      </c>
      <c r="S46" s="361">
        <v>9501</v>
      </c>
      <c r="T46" s="360">
        <v>3</v>
      </c>
      <c r="U46" s="361">
        <v>17301</v>
      </c>
      <c r="V46" s="360">
        <v>3</v>
      </c>
      <c r="W46" s="362"/>
      <c r="X46" s="360"/>
      <c r="Y46" s="362"/>
      <c r="Z46" s="360"/>
      <c r="AA46" s="362"/>
      <c r="AB46" s="360"/>
      <c r="AC46" s="362"/>
      <c r="AD46" s="360"/>
      <c r="AE46" s="362"/>
      <c r="AF46" s="360"/>
      <c r="AG46" s="362"/>
      <c r="AH46" s="360"/>
      <c r="AI46" s="362"/>
      <c r="AJ46" s="360"/>
      <c r="AK46" s="362"/>
      <c r="AL46" s="360"/>
    </row>
    <row r="47" spans="1:38" x14ac:dyDescent="0.25">
      <c r="A47" s="359">
        <v>128</v>
      </c>
      <c r="B47" s="360">
        <v>3</v>
      </c>
      <c r="C47" s="359">
        <v>145</v>
      </c>
      <c r="D47" s="360">
        <v>3</v>
      </c>
      <c r="E47" s="359">
        <v>205</v>
      </c>
      <c r="F47" s="360">
        <v>3</v>
      </c>
      <c r="G47" s="359">
        <v>260</v>
      </c>
      <c r="H47" s="360">
        <v>3</v>
      </c>
      <c r="I47" s="359">
        <v>310</v>
      </c>
      <c r="J47" s="360">
        <v>3</v>
      </c>
      <c r="K47" s="361">
        <v>1400</v>
      </c>
      <c r="L47" s="360">
        <v>3</v>
      </c>
      <c r="M47" s="361">
        <v>2350</v>
      </c>
      <c r="N47" s="360">
        <v>3</v>
      </c>
      <c r="O47" s="361">
        <v>5400</v>
      </c>
      <c r="P47" s="360">
        <v>3</v>
      </c>
      <c r="Q47" s="361">
        <v>10500</v>
      </c>
      <c r="R47" s="360">
        <v>3</v>
      </c>
      <c r="S47" s="361">
        <v>10050</v>
      </c>
      <c r="T47" s="360">
        <v>3</v>
      </c>
      <c r="U47" s="361">
        <v>17500</v>
      </c>
      <c r="V47" s="360">
        <v>3</v>
      </c>
      <c r="W47" s="362">
        <v>480</v>
      </c>
      <c r="X47" s="360">
        <v>24</v>
      </c>
      <c r="Y47" s="362">
        <v>1050</v>
      </c>
      <c r="Z47" s="360">
        <v>24</v>
      </c>
      <c r="AA47" s="362">
        <v>154</v>
      </c>
      <c r="AB47" s="360">
        <v>24</v>
      </c>
      <c r="AC47" s="362">
        <v>340</v>
      </c>
      <c r="AD47" s="360">
        <v>24</v>
      </c>
      <c r="AE47" s="362">
        <v>1050</v>
      </c>
      <c r="AF47" s="360">
        <v>24</v>
      </c>
      <c r="AG47" s="362">
        <v>3000</v>
      </c>
      <c r="AH47" s="360">
        <v>24</v>
      </c>
      <c r="AI47" s="362">
        <v>3400</v>
      </c>
      <c r="AJ47" s="360">
        <v>24</v>
      </c>
      <c r="AK47" s="362">
        <v>3300</v>
      </c>
      <c r="AL47" s="360">
        <v>24</v>
      </c>
    </row>
    <row r="48" spans="1:38" x14ac:dyDescent="0.25">
      <c r="A48" s="359">
        <v>129</v>
      </c>
      <c r="B48" s="360">
        <v>2</v>
      </c>
      <c r="C48" s="359">
        <v>146</v>
      </c>
      <c r="D48" s="360">
        <v>2</v>
      </c>
      <c r="E48" s="359">
        <v>206</v>
      </c>
      <c r="F48" s="360">
        <v>2</v>
      </c>
      <c r="G48" s="359">
        <v>261</v>
      </c>
      <c r="H48" s="360">
        <v>2</v>
      </c>
      <c r="I48" s="359">
        <v>311</v>
      </c>
      <c r="J48" s="360">
        <v>2</v>
      </c>
      <c r="K48" s="361">
        <v>1401</v>
      </c>
      <c r="L48" s="360">
        <v>2</v>
      </c>
      <c r="M48" s="361">
        <v>2351</v>
      </c>
      <c r="N48" s="360">
        <v>2</v>
      </c>
      <c r="O48" s="361">
        <v>5401</v>
      </c>
      <c r="P48" s="360">
        <v>2</v>
      </c>
      <c r="Q48" s="361">
        <v>10501</v>
      </c>
      <c r="R48" s="360">
        <v>2</v>
      </c>
      <c r="S48" s="361">
        <v>10051</v>
      </c>
      <c r="T48" s="360">
        <v>2</v>
      </c>
      <c r="U48" s="361">
        <v>17501</v>
      </c>
      <c r="V48" s="360">
        <v>2</v>
      </c>
      <c r="W48" s="362"/>
      <c r="X48" s="360"/>
      <c r="Y48" s="362"/>
      <c r="Z48" s="360"/>
      <c r="AA48" s="362"/>
      <c r="AB48" s="360"/>
      <c r="AC48" s="362"/>
      <c r="AD48" s="360"/>
      <c r="AE48" s="362"/>
      <c r="AF48" s="360"/>
      <c r="AG48" s="362"/>
      <c r="AH48" s="360"/>
      <c r="AI48" s="362"/>
      <c r="AJ48" s="360"/>
      <c r="AK48" s="362"/>
      <c r="AL48" s="360"/>
    </row>
    <row r="49" spans="1:38" x14ac:dyDescent="0.25">
      <c r="A49" s="359">
        <v>132</v>
      </c>
      <c r="B49" s="360">
        <v>2</v>
      </c>
      <c r="C49" s="359">
        <v>150</v>
      </c>
      <c r="D49" s="360">
        <v>2</v>
      </c>
      <c r="E49" s="359">
        <v>215</v>
      </c>
      <c r="F49" s="360">
        <v>2</v>
      </c>
      <c r="G49" s="359">
        <v>270</v>
      </c>
      <c r="H49" s="360">
        <v>2</v>
      </c>
      <c r="I49" s="359">
        <v>320</v>
      </c>
      <c r="J49" s="360">
        <v>2</v>
      </c>
      <c r="K49" s="361">
        <v>1500</v>
      </c>
      <c r="L49" s="360">
        <v>2</v>
      </c>
      <c r="M49" s="361">
        <v>2400</v>
      </c>
      <c r="N49" s="360">
        <v>2</v>
      </c>
      <c r="O49" s="361">
        <v>5500</v>
      </c>
      <c r="P49" s="360">
        <v>2</v>
      </c>
      <c r="Q49" s="361">
        <v>11050</v>
      </c>
      <c r="R49" s="360">
        <v>2</v>
      </c>
      <c r="S49" s="361">
        <v>10200</v>
      </c>
      <c r="T49" s="360">
        <v>2</v>
      </c>
      <c r="U49" s="361">
        <v>18100</v>
      </c>
      <c r="V49" s="360">
        <v>2</v>
      </c>
      <c r="W49" s="362">
        <v>500</v>
      </c>
      <c r="X49" s="360">
        <v>25</v>
      </c>
      <c r="Y49" s="362">
        <v>1100</v>
      </c>
      <c r="Z49" s="360">
        <v>25</v>
      </c>
      <c r="AA49" s="362">
        <v>160</v>
      </c>
      <c r="AB49" s="360">
        <v>25</v>
      </c>
      <c r="AC49" s="362">
        <v>360</v>
      </c>
      <c r="AD49" s="360">
        <v>25</v>
      </c>
      <c r="AE49" s="362">
        <v>1100</v>
      </c>
      <c r="AF49" s="360">
        <v>25</v>
      </c>
      <c r="AG49" s="362">
        <v>3200</v>
      </c>
      <c r="AH49" s="360">
        <v>25</v>
      </c>
      <c r="AI49" s="362">
        <v>3600</v>
      </c>
      <c r="AJ49" s="360">
        <v>25</v>
      </c>
      <c r="AK49" s="362">
        <v>3500</v>
      </c>
      <c r="AL49" s="360">
        <v>25</v>
      </c>
    </row>
    <row r="50" spans="1:38" x14ac:dyDescent="0.25">
      <c r="A50" s="359">
        <v>133</v>
      </c>
      <c r="B50" s="360">
        <v>1</v>
      </c>
      <c r="C50" s="359">
        <v>151</v>
      </c>
      <c r="D50" s="360">
        <v>1</v>
      </c>
      <c r="E50" s="359">
        <v>216</v>
      </c>
      <c r="F50" s="360">
        <v>1</v>
      </c>
      <c r="G50" s="359">
        <v>271</v>
      </c>
      <c r="H50" s="360">
        <v>1</v>
      </c>
      <c r="I50" s="359">
        <v>321</v>
      </c>
      <c r="J50" s="360">
        <v>1</v>
      </c>
      <c r="K50" s="361">
        <v>1501</v>
      </c>
      <c r="L50" s="360">
        <v>1</v>
      </c>
      <c r="M50" s="361">
        <v>2401</v>
      </c>
      <c r="N50" s="360">
        <v>1</v>
      </c>
      <c r="O50" s="361">
        <v>5501</v>
      </c>
      <c r="P50" s="360">
        <v>1</v>
      </c>
      <c r="Q50" s="361">
        <v>11051</v>
      </c>
      <c r="R50" s="360">
        <v>1</v>
      </c>
      <c r="S50" s="361">
        <v>10201</v>
      </c>
      <c r="T50" s="360">
        <v>1</v>
      </c>
      <c r="U50" s="361">
        <v>18101</v>
      </c>
      <c r="V50" s="360">
        <v>1</v>
      </c>
      <c r="W50" s="362"/>
      <c r="X50" s="360"/>
      <c r="Y50" s="362"/>
      <c r="Z50" s="360"/>
      <c r="AA50" s="362"/>
      <c r="AB50" s="360"/>
      <c r="AC50" s="362"/>
      <c r="AD50" s="360"/>
      <c r="AE50" s="362"/>
      <c r="AF50" s="360"/>
      <c r="AG50" s="362"/>
      <c r="AH50" s="360"/>
      <c r="AI50" s="362"/>
      <c r="AJ50" s="360"/>
      <c r="AK50" s="362"/>
      <c r="AL50" s="360"/>
    </row>
    <row r="51" spans="1:38" x14ac:dyDescent="0.25">
      <c r="A51" s="363" t="s">
        <v>132</v>
      </c>
      <c r="B51" s="364" t="s">
        <v>59</v>
      </c>
      <c r="C51" s="363" t="s">
        <v>76</v>
      </c>
      <c r="D51" s="364" t="s">
        <v>59</v>
      </c>
      <c r="E51" s="363" t="s">
        <v>166</v>
      </c>
      <c r="F51" s="364" t="s">
        <v>59</v>
      </c>
      <c r="G51" s="363" t="s">
        <v>175</v>
      </c>
      <c r="H51" s="364" t="s">
        <v>59</v>
      </c>
      <c r="I51" s="363" t="s">
        <v>167</v>
      </c>
      <c r="J51" s="364" t="s">
        <v>59</v>
      </c>
      <c r="K51" s="365" t="s">
        <v>79</v>
      </c>
      <c r="L51" s="364" t="s">
        <v>59</v>
      </c>
      <c r="M51" s="365" t="s">
        <v>83</v>
      </c>
      <c r="N51" s="364" t="s">
        <v>59</v>
      </c>
      <c r="O51" s="365" t="s">
        <v>84</v>
      </c>
      <c r="P51" s="364" t="s">
        <v>59</v>
      </c>
      <c r="Q51" s="365" t="s">
        <v>85</v>
      </c>
      <c r="R51" s="364" t="s">
        <v>59</v>
      </c>
      <c r="S51" s="365" t="s">
        <v>87</v>
      </c>
      <c r="T51" s="364" t="s">
        <v>59</v>
      </c>
      <c r="U51" s="365" t="s">
        <v>88</v>
      </c>
      <c r="V51" s="364" t="s">
        <v>59</v>
      </c>
      <c r="W51" s="366" t="s">
        <v>169</v>
      </c>
      <c r="X51" s="364" t="s">
        <v>59</v>
      </c>
      <c r="Y51" s="366" t="s">
        <v>170</v>
      </c>
      <c r="Z51" s="364" t="s">
        <v>59</v>
      </c>
      <c r="AA51" s="366" t="s">
        <v>171</v>
      </c>
      <c r="AB51" s="364" t="s">
        <v>59</v>
      </c>
      <c r="AC51" s="366" t="s">
        <v>7</v>
      </c>
      <c r="AD51" s="364" t="s">
        <v>59</v>
      </c>
      <c r="AE51" s="366" t="s">
        <v>6</v>
      </c>
      <c r="AF51" s="364" t="s">
        <v>59</v>
      </c>
      <c r="AG51" s="366" t="s">
        <v>172</v>
      </c>
      <c r="AH51" s="364" t="s">
        <v>59</v>
      </c>
      <c r="AI51" s="366" t="s">
        <v>173</v>
      </c>
      <c r="AJ51" s="364" t="s">
        <v>59</v>
      </c>
      <c r="AK51" s="366" t="s">
        <v>177</v>
      </c>
      <c r="AL51" s="364" t="s">
        <v>59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T57"/>
  <sheetViews>
    <sheetView showZeros="0" view="pageBreakPreview" topLeftCell="A34" zoomScaleNormal="125" zoomScaleSheetLayoutView="100" workbookViewId="0">
      <selection activeCell="C53" sqref="C53"/>
    </sheetView>
  </sheetViews>
  <sheetFormatPr baseColWidth="10" defaultRowHeight="15.75" x14ac:dyDescent="0.25"/>
  <cols>
    <col min="1" max="1" width="3.875" style="367" customWidth="1"/>
    <col min="2" max="2" width="3.5" style="367" customWidth="1"/>
    <col min="3" max="3" width="3.875" style="367" customWidth="1"/>
    <col min="4" max="4" width="3.5" style="367" customWidth="1"/>
    <col min="5" max="5" width="3.875" style="367" customWidth="1"/>
    <col min="6" max="6" width="3.5" style="367" customWidth="1"/>
    <col min="7" max="7" width="5.625" style="367" customWidth="1"/>
    <col min="8" max="8" width="3.5" style="367" customWidth="1"/>
    <col min="9" max="9" width="5.625" style="367" customWidth="1"/>
    <col min="10" max="10" width="3.5" style="367" customWidth="1"/>
    <col min="11" max="11" width="5.625" style="367" customWidth="1"/>
    <col min="12" max="12" width="3.5" style="367" customWidth="1"/>
    <col min="13" max="13" width="4.625" style="367" customWidth="1"/>
    <col min="14" max="14" width="3.5" style="367" customWidth="1"/>
    <col min="15" max="15" width="4.625" style="367" customWidth="1"/>
    <col min="16" max="16" width="3.5" style="367" customWidth="1"/>
    <col min="17" max="17" width="4.875" style="367" customWidth="1"/>
    <col min="18" max="18" width="3.5" style="367" customWidth="1"/>
    <col min="19" max="19" width="5.375" style="367" customWidth="1"/>
    <col min="20" max="20" width="3.625" style="367" customWidth="1"/>
    <col min="21" max="21" width="5.5" style="367" customWidth="1"/>
    <col min="22" max="22" width="3.625" style="367" customWidth="1"/>
    <col min="23" max="23" width="5.5" style="367" customWidth="1"/>
    <col min="24" max="24" width="3.625" style="367" customWidth="1"/>
    <col min="25" max="25" width="9.125" style="367" customWidth="1"/>
    <col min="26" max="26" width="3.625" style="367" customWidth="1"/>
    <col min="27" max="27" width="9.125" style="367" customWidth="1"/>
    <col min="28" max="28" width="3.625" style="367" customWidth="1"/>
    <col min="29" max="29" width="9.125" style="367" customWidth="1"/>
    <col min="30" max="30" width="3.625" style="367" customWidth="1"/>
    <col min="31" max="31" width="8.75" style="367" customWidth="1"/>
    <col min="32" max="32" width="3.625" style="367" customWidth="1"/>
    <col min="33" max="33" width="4.375" style="367" customWidth="1"/>
    <col min="34" max="34" width="3.625" style="367" customWidth="1"/>
    <col min="35" max="35" width="7.5" style="367" customWidth="1"/>
    <col min="36" max="36" width="3.625" style="367" customWidth="1"/>
    <col min="37" max="37" width="6.625" style="367" customWidth="1"/>
    <col min="38" max="38" width="3.625" style="367" customWidth="1"/>
    <col min="39" max="39" width="5.375" style="367" customWidth="1"/>
    <col min="40" max="40" width="3.625" style="367" customWidth="1"/>
    <col min="41" max="41" width="6.375" style="367" customWidth="1"/>
    <col min="42" max="42" width="3.625" style="367" customWidth="1"/>
    <col min="43" max="43" width="7" style="367" customWidth="1"/>
    <col min="44" max="44" width="3.625" style="367" customWidth="1"/>
    <col min="45" max="45" width="7.5" style="367" customWidth="1"/>
    <col min="46" max="46" width="3.625" style="367" customWidth="1"/>
    <col min="47" max="16384" width="11" style="367"/>
  </cols>
  <sheetData>
    <row r="1" spans="1:46" x14ac:dyDescent="0.25">
      <c r="A1" s="368" t="s">
        <v>132</v>
      </c>
      <c r="B1" s="369" t="s">
        <v>59</v>
      </c>
      <c r="C1" s="368" t="s">
        <v>76</v>
      </c>
      <c r="D1" s="369" t="s">
        <v>59</v>
      </c>
      <c r="E1" s="368" t="s">
        <v>77</v>
      </c>
      <c r="F1" s="369" t="s">
        <v>59</v>
      </c>
      <c r="G1" s="368" t="s">
        <v>166</v>
      </c>
      <c r="H1" s="369" t="s">
        <v>59</v>
      </c>
      <c r="I1" s="368" t="s">
        <v>178</v>
      </c>
      <c r="J1" s="369" t="s">
        <v>59</v>
      </c>
      <c r="K1" s="368" t="s">
        <v>175</v>
      </c>
      <c r="L1" s="369" t="s">
        <v>59</v>
      </c>
      <c r="M1" s="368" t="s">
        <v>78</v>
      </c>
      <c r="N1" s="369" t="s">
        <v>59</v>
      </c>
      <c r="O1" s="370" t="s">
        <v>179</v>
      </c>
      <c r="P1" s="369" t="s">
        <v>59</v>
      </c>
      <c r="Q1" s="371" t="s">
        <v>83</v>
      </c>
      <c r="R1" s="369" t="s">
        <v>59</v>
      </c>
      <c r="S1" s="371" t="s">
        <v>84</v>
      </c>
      <c r="T1" s="369" t="s">
        <v>59</v>
      </c>
      <c r="U1" s="371" t="s">
        <v>85</v>
      </c>
      <c r="V1" s="369" t="s">
        <v>59</v>
      </c>
      <c r="W1" s="371" t="s">
        <v>86</v>
      </c>
      <c r="X1" s="369" t="s">
        <v>59</v>
      </c>
      <c r="Y1" s="371" t="s">
        <v>87</v>
      </c>
      <c r="Z1" s="369" t="s">
        <v>59</v>
      </c>
      <c r="AA1" s="371" t="s">
        <v>88</v>
      </c>
      <c r="AB1" s="369" t="s">
        <v>59</v>
      </c>
      <c r="AC1" s="371" t="s">
        <v>89</v>
      </c>
      <c r="AD1" s="369" t="s">
        <v>59</v>
      </c>
      <c r="AE1" s="372" t="s">
        <v>169</v>
      </c>
      <c r="AF1" s="369" t="s">
        <v>59</v>
      </c>
      <c r="AG1" s="372" t="s">
        <v>170</v>
      </c>
      <c r="AH1" s="369" t="s">
        <v>59</v>
      </c>
      <c r="AI1" s="372" t="s">
        <v>171</v>
      </c>
      <c r="AJ1" s="369" t="s">
        <v>59</v>
      </c>
      <c r="AK1" s="372" t="s">
        <v>7</v>
      </c>
      <c r="AL1" s="369" t="s">
        <v>59</v>
      </c>
      <c r="AM1" s="372" t="s">
        <v>6</v>
      </c>
      <c r="AN1" s="369" t="s">
        <v>59</v>
      </c>
      <c r="AO1" s="372" t="s">
        <v>172</v>
      </c>
      <c r="AP1" s="369" t="s">
        <v>59</v>
      </c>
      <c r="AQ1" s="372" t="s">
        <v>173</v>
      </c>
      <c r="AR1" s="369" t="s">
        <v>59</v>
      </c>
      <c r="AS1" s="372" t="s">
        <v>174</v>
      </c>
      <c r="AT1" s="369" t="s">
        <v>59</v>
      </c>
    </row>
    <row r="2" spans="1:46" s="185" customFormat="1" x14ac:dyDescent="0.25">
      <c r="A2" s="373" t="s">
        <v>180</v>
      </c>
      <c r="B2" s="374">
        <v>0</v>
      </c>
      <c r="C2" s="373" t="s">
        <v>180</v>
      </c>
      <c r="D2" s="374">
        <v>0</v>
      </c>
      <c r="E2" s="373" t="s">
        <v>180</v>
      </c>
      <c r="F2" s="374">
        <v>0</v>
      </c>
      <c r="G2" s="373" t="s">
        <v>180</v>
      </c>
      <c r="H2" s="374">
        <v>0</v>
      </c>
      <c r="I2" s="373" t="s">
        <v>180</v>
      </c>
      <c r="J2" s="374">
        <v>0</v>
      </c>
      <c r="K2" s="373" t="s">
        <v>180</v>
      </c>
      <c r="L2" s="374">
        <v>0</v>
      </c>
      <c r="M2" s="373" t="s">
        <v>180</v>
      </c>
      <c r="N2" s="374">
        <v>0</v>
      </c>
      <c r="O2" s="373" t="s">
        <v>180</v>
      </c>
      <c r="P2" s="374">
        <v>0</v>
      </c>
      <c r="Q2" s="373" t="s">
        <v>180</v>
      </c>
      <c r="R2" s="374">
        <v>0</v>
      </c>
      <c r="S2" s="373" t="s">
        <v>180</v>
      </c>
      <c r="T2" s="374">
        <v>0</v>
      </c>
      <c r="U2" s="373" t="s">
        <v>180</v>
      </c>
      <c r="V2" s="374">
        <v>0</v>
      </c>
      <c r="W2" s="373" t="s">
        <v>180</v>
      </c>
      <c r="X2" s="374">
        <v>0</v>
      </c>
      <c r="Y2" s="373" t="s">
        <v>180</v>
      </c>
      <c r="Z2" s="374">
        <v>0</v>
      </c>
      <c r="AA2" s="373" t="s">
        <v>180</v>
      </c>
      <c r="AB2" s="374">
        <v>0</v>
      </c>
      <c r="AC2" s="373" t="s">
        <v>180</v>
      </c>
      <c r="AD2" s="374">
        <v>0</v>
      </c>
      <c r="AE2" s="373" t="s">
        <v>180</v>
      </c>
      <c r="AF2" s="374">
        <v>0</v>
      </c>
      <c r="AG2" s="373" t="s">
        <v>180</v>
      </c>
      <c r="AH2" s="374">
        <v>0</v>
      </c>
      <c r="AI2" s="373" t="s">
        <v>180</v>
      </c>
      <c r="AJ2" s="374">
        <v>0</v>
      </c>
      <c r="AK2" s="373" t="s">
        <v>180</v>
      </c>
      <c r="AL2" s="374">
        <v>0</v>
      </c>
      <c r="AM2" s="373" t="s">
        <v>180</v>
      </c>
      <c r="AN2" s="374">
        <v>0</v>
      </c>
      <c r="AO2" s="373" t="s">
        <v>180</v>
      </c>
      <c r="AP2" s="374">
        <v>0</v>
      </c>
      <c r="AQ2" s="373" t="s">
        <v>180</v>
      </c>
      <c r="AR2" s="374">
        <v>0</v>
      </c>
      <c r="AS2" s="373" t="s">
        <v>180</v>
      </c>
      <c r="AT2" s="374">
        <v>0</v>
      </c>
    </row>
    <row r="3" spans="1:46" s="185" customFormat="1" ht="17.25" customHeight="1" x14ac:dyDescent="0.25">
      <c r="A3" s="373" t="s">
        <v>181</v>
      </c>
      <c r="B3" s="374">
        <v>0</v>
      </c>
      <c r="C3" s="373" t="s">
        <v>181</v>
      </c>
      <c r="D3" s="374">
        <v>0</v>
      </c>
      <c r="E3" s="373" t="s">
        <v>181</v>
      </c>
      <c r="F3" s="374">
        <v>0</v>
      </c>
      <c r="G3" s="373" t="s">
        <v>181</v>
      </c>
      <c r="H3" s="374">
        <v>0</v>
      </c>
      <c r="I3" s="373" t="s">
        <v>181</v>
      </c>
      <c r="J3" s="374">
        <v>0</v>
      </c>
      <c r="K3" s="373" t="s">
        <v>181</v>
      </c>
      <c r="L3" s="374">
        <v>0</v>
      </c>
      <c r="M3" s="373" t="s">
        <v>181</v>
      </c>
      <c r="N3" s="374">
        <v>0</v>
      </c>
      <c r="O3" s="373" t="s">
        <v>181</v>
      </c>
      <c r="P3" s="374">
        <v>0</v>
      </c>
      <c r="Q3" s="373" t="s">
        <v>181</v>
      </c>
      <c r="R3" s="374">
        <v>0</v>
      </c>
      <c r="S3" s="373" t="s">
        <v>181</v>
      </c>
      <c r="T3" s="374">
        <v>0</v>
      </c>
      <c r="U3" s="373" t="s">
        <v>181</v>
      </c>
      <c r="V3" s="374">
        <v>0</v>
      </c>
      <c r="W3" s="373" t="s">
        <v>181</v>
      </c>
      <c r="X3" s="374">
        <v>0</v>
      </c>
      <c r="Y3" s="373" t="s">
        <v>181</v>
      </c>
      <c r="Z3" s="374">
        <v>0</v>
      </c>
      <c r="AA3" s="373" t="s">
        <v>181</v>
      </c>
      <c r="AB3" s="374">
        <v>0</v>
      </c>
      <c r="AC3" s="373" t="s">
        <v>181</v>
      </c>
      <c r="AD3" s="374">
        <v>0</v>
      </c>
      <c r="AE3" s="373" t="s">
        <v>181</v>
      </c>
      <c r="AF3" s="374">
        <v>0</v>
      </c>
      <c r="AG3" s="373" t="s">
        <v>181</v>
      </c>
      <c r="AH3" s="374">
        <v>0</v>
      </c>
      <c r="AI3" s="373" t="s">
        <v>181</v>
      </c>
      <c r="AJ3" s="374">
        <v>0</v>
      </c>
      <c r="AK3" s="373" t="s">
        <v>181</v>
      </c>
      <c r="AL3" s="374">
        <v>0</v>
      </c>
      <c r="AM3" s="373" t="s">
        <v>181</v>
      </c>
      <c r="AN3" s="374">
        <v>0</v>
      </c>
      <c r="AO3" s="373" t="s">
        <v>181</v>
      </c>
      <c r="AP3" s="374">
        <v>0</v>
      </c>
      <c r="AQ3" s="373" t="s">
        <v>181</v>
      </c>
      <c r="AR3" s="374">
        <v>0</v>
      </c>
      <c r="AS3" s="373" t="s">
        <v>181</v>
      </c>
      <c r="AT3" s="374">
        <v>0</v>
      </c>
    </row>
    <row r="4" spans="1:46" s="185" customFormat="1" ht="17.25" customHeight="1" x14ac:dyDescent="0.25">
      <c r="A4" s="373" t="s">
        <v>182</v>
      </c>
      <c r="B4" s="374">
        <v>0</v>
      </c>
      <c r="C4" s="373" t="s">
        <v>182</v>
      </c>
      <c r="D4" s="374">
        <v>0</v>
      </c>
      <c r="E4" s="373" t="s">
        <v>182</v>
      </c>
      <c r="F4" s="374">
        <v>0</v>
      </c>
      <c r="G4" s="373" t="s">
        <v>182</v>
      </c>
      <c r="H4" s="374">
        <v>0</v>
      </c>
      <c r="I4" s="373" t="s">
        <v>182</v>
      </c>
      <c r="J4" s="374">
        <v>0</v>
      </c>
      <c r="K4" s="373" t="s">
        <v>182</v>
      </c>
      <c r="L4" s="374">
        <v>0</v>
      </c>
      <c r="M4" s="373" t="s">
        <v>182</v>
      </c>
      <c r="N4" s="374">
        <v>0</v>
      </c>
      <c r="O4" s="373" t="s">
        <v>182</v>
      </c>
      <c r="P4" s="374">
        <v>0</v>
      </c>
      <c r="Q4" s="373" t="s">
        <v>182</v>
      </c>
      <c r="R4" s="374">
        <v>0</v>
      </c>
      <c r="S4" s="373" t="s">
        <v>182</v>
      </c>
      <c r="T4" s="374">
        <v>0</v>
      </c>
      <c r="U4" s="373" t="s">
        <v>182</v>
      </c>
      <c r="V4" s="374">
        <v>0</v>
      </c>
      <c r="W4" s="373" t="s">
        <v>182</v>
      </c>
      <c r="X4" s="374">
        <v>0</v>
      </c>
      <c r="Y4" s="373" t="s">
        <v>182</v>
      </c>
      <c r="Z4" s="374">
        <v>0</v>
      </c>
      <c r="AA4" s="373" t="s">
        <v>182</v>
      </c>
      <c r="AB4" s="374">
        <v>0</v>
      </c>
      <c r="AC4" s="373" t="s">
        <v>182</v>
      </c>
      <c r="AD4" s="374">
        <v>0</v>
      </c>
      <c r="AE4" s="373" t="s">
        <v>182</v>
      </c>
      <c r="AF4" s="374">
        <v>0</v>
      </c>
      <c r="AG4" s="373" t="s">
        <v>182</v>
      </c>
      <c r="AH4" s="374">
        <v>0</v>
      </c>
      <c r="AI4" s="373" t="s">
        <v>182</v>
      </c>
      <c r="AJ4" s="374">
        <v>0</v>
      </c>
      <c r="AK4" s="373" t="s">
        <v>182</v>
      </c>
      <c r="AL4" s="374">
        <v>0</v>
      </c>
      <c r="AM4" s="373" t="s">
        <v>182</v>
      </c>
      <c r="AN4" s="374">
        <v>0</v>
      </c>
      <c r="AO4" s="373" t="s">
        <v>182</v>
      </c>
      <c r="AP4" s="374">
        <v>0</v>
      </c>
      <c r="AQ4" s="373" t="s">
        <v>182</v>
      </c>
      <c r="AR4" s="374">
        <v>0</v>
      </c>
      <c r="AS4" s="373" t="s">
        <v>182</v>
      </c>
      <c r="AT4" s="374">
        <v>0</v>
      </c>
    </row>
    <row r="5" spans="1:46" s="185" customFormat="1" x14ac:dyDescent="0.25">
      <c r="A5" s="375">
        <v>0</v>
      </c>
      <c r="B5" s="376">
        <v>25</v>
      </c>
      <c r="C5" s="375">
        <v>0</v>
      </c>
      <c r="D5" s="376">
        <v>25</v>
      </c>
      <c r="E5" s="375">
        <v>0</v>
      </c>
      <c r="F5" s="376">
        <v>25</v>
      </c>
      <c r="G5" s="375">
        <v>0</v>
      </c>
      <c r="H5" s="376">
        <v>25</v>
      </c>
      <c r="I5" s="375">
        <v>0</v>
      </c>
      <c r="J5" s="376">
        <v>25</v>
      </c>
      <c r="K5" s="375">
        <v>0</v>
      </c>
      <c r="L5" s="376">
        <v>25</v>
      </c>
      <c r="M5" s="375">
        <v>0</v>
      </c>
      <c r="N5" s="376">
        <v>25</v>
      </c>
      <c r="O5" s="377">
        <v>0</v>
      </c>
      <c r="P5" s="376">
        <v>25</v>
      </c>
      <c r="Q5" s="377">
        <v>0</v>
      </c>
      <c r="R5" s="376">
        <v>25</v>
      </c>
      <c r="S5" s="377">
        <v>0</v>
      </c>
      <c r="T5" s="376">
        <v>25</v>
      </c>
      <c r="U5" s="377">
        <v>0</v>
      </c>
      <c r="V5" s="376">
        <v>25</v>
      </c>
      <c r="W5" s="377">
        <v>0</v>
      </c>
      <c r="X5" s="376">
        <v>25</v>
      </c>
      <c r="Y5" s="377">
        <v>0</v>
      </c>
      <c r="Z5" s="376">
        <v>25</v>
      </c>
      <c r="AA5" s="377">
        <v>0</v>
      </c>
      <c r="AB5" s="376">
        <v>25</v>
      </c>
      <c r="AC5" s="377">
        <v>0</v>
      </c>
      <c r="AD5" s="376">
        <v>25</v>
      </c>
      <c r="AE5" s="378">
        <v>0</v>
      </c>
      <c r="AF5" s="376">
        <v>1</v>
      </c>
      <c r="AG5" s="378">
        <v>0</v>
      </c>
      <c r="AH5" s="376">
        <v>1</v>
      </c>
      <c r="AI5" s="378">
        <v>0</v>
      </c>
      <c r="AJ5" s="376">
        <v>1</v>
      </c>
      <c r="AK5" s="378">
        <v>0</v>
      </c>
      <c r="AL5" s="376">
        <v>1</v>
      </c>
      <c r="AM5" s="378">
        <v>0</v>
      </c>
      <c r="AN5" s="376">
        <v>1</v>
      </c>
      <c r="AO5" s="378">
        <v>0</v>
      </c>
      <c r="AP5" s="376">
        <v>1</v>
      </c>
      <c r="AQ5" s="378">
        <v>0</v>
      </c>
      <c r="AR5" s="376">
        <v>1</v>
      </c>
      <c r="AS5" s="378">
        <v>0</v>
      </c>
      <c r="AT5" s="376">
        <v>1</v>
      </c>
    </row>
    <row r="6" spans="1:46" x14ac:dyDescent="0.25">
      <c r="A6" s="379">
        <v>67</v>
      </c>
      <c r="B6" s="380">
        <v>25</v>
      </c>
      <c r="C6" s="379">
        <v>76</v>
      </c>
      <c r="D6" s="380">
        <v>25</v>
      </c>
      <c r="E6" s="379">
        <v>98</v>
      </c>
      <c r="F6" s="380">
        <v>25</v>
      </c>
      <c r="G6" s="379">
        <v>81</v>
      </c>
      <c r="H6" s="380">
        <v>25</v>
      </c>
      <c r="I6" s="379">
        <v>93</v>
      </c>
      <c r="J6" s="380">
        <v>25</v>
      </c>
      <c r="K6" s="379">
        <v>119</v>
      </c>
      <c r="L6" s="380">
        <v>25</v>
      </c>
      <c r="M6" s="379">
        <v>186</v>
      </c>
      <c r="N6" s="380">
        <v>25</v>
      </c>
      <c r="O6" s="379">
        <v>320</v>
      </c>
      <c r="P6" s="380">
        <v>25</v>
      </c>
      <c r="Q6" s="381">
        <v>1200</v>
      </c>
      <c r="R6" s="380">
        <v>25</v>
      </c>
      <c r="S6" s="381">
        <v>3050</v>
      </c>
      <c r="T6" s="380">
        <v>25</v>
      </c>
      <c r="U6" s="381">
        <v>7100</v>
      </c>
      <c r="V6" s="380">
        <v>25</v>
      </c>
      <c r="W6" s="381">
        <v>10000</v>
      </c>
      <c r="X6" s="380">
        <v>25</v>
      </c>
      <c r="Y6" s="381">
        <v>5250</v>
      </c>
      <c r="Z6" s="380">
        <v>25</v>
      </c>
      <c r="AA6" s="381">
        <v>10500</v>
      </c>
      <c r="AB6" s="380">
        <v>25</v>
      </c>
      <c r="AC6" s="381">
        <v>15300</v>
      </c>
      <c r="AD6" s="380">
        <v>25</v>
      </c>
      <c r="AE6" s="382">
        <v>260</v>
      </c>
      <c r="AF6" s="380">
        <v>2</v>
      </c>
      <c r="AG6" s="382">
        <v>580</v>
      </c>
      <c r="AH6" s="380">
        <v>2</v>
      </c>
      <c r="AI6" s="382">
        <v>90</v>
      </c>
      <c r="AJ6" s="380">
        <v>2</v>
      </c>
      <c r="AK6" s="382">
        <v>100</v>
      </c>
      <c r="AL6" s="380">
        <v>2</v>
      </c>
      <c r="AM6" s="382">
        <v>400</v>
      </c>
      <c r="AN6" s="380">
        <v>2</v>
      </c>
      <c r="AO6" s="382">
        <v>700</v>
      </c>
      <c r="AP6" s="380">
        <v>2</v>
      </c>
      <c r="AQ6" s="382">
        <v>700</v>
      </c>
      <c r="AR6" s="380">
        <v>2</v>
      </c>
      <c r="AS6" s="382">
        <v>600</v>
      </c>
      <c r="AT6" s="380">
        <v>2</v>
      </c>
    </row>
    <row r="7" spans="1:46" x14ac:dyDescent="0.25">
      <c r="A7" s="379">
        <v>68</v>
      </c>
      <c r="B7" s="380">
        <v>24</v>
      </c>
      <c r="C7" s="379">
        <v>77</v>
      </c>
      <c r="D7" s="380">
        <v>24</v>
      </c>
      <c r="E7" s="379">
        <v>99</v>
      </c>
      <c r="F7" s="380">
        <v>24</v>
      </c>
      <c r="G7" s="379">
        <v>82</v>
      </c>
      <c r="H7" s="380">
        <v>24</v>
      </c>
      <c r="I7" s="379">
        <v>94</v>
      </c>
      <c r="J7" s="380">
        <v>24</v>
      </c>
      <c r="K7" s="379">
        <v>120</v>
      </c>
      <c r="L7" s="380">
        <v>24</v>
      </c>
      <c r="M7" s="379">
        <v>187</v>
      </c>
      <c r="N7" s="380">
        <v>24</v>
      </c>
      <c r="O7" s="379">
        <v>323</v>
      </c>
      <c r="P7" s="380">
        <v>24</v>
      </c>
      <c r="Q7" s="381">
        <v>1201</v>
      </c>
      <c r="R7" s="380">
        <v>24</v>
      </c>
      <c r="S7" s="381">
        <v>3051</v>
      </c>
      <c r="T7" s="380">
        <v>24</v>
      </c>
      <c r="U7" s="381">
        <v>7101</v>
      </c>
      <c r="V7" s="380">
        <v>24</v>
      </c>
      <c r="W7" s="381">
        <v>10001</v>
      </c>
      <c r="X7" s="380">
        <v>24</v>
      </c>
      <c r="Y7" s="381">
        <v>5251</v>
      </c>
      <c r="Z7" s="380">
        <v>24</v>
      </c>
      <c r="AA7" s="381">
        <v>10501</v>
      </c>
      <c r="AB7" s="380">
        <v>24</v>
      </c>
      <c r="AC7" s="381">
        <v>15301</v>
      </c>
      <c r="AD7" s="380">
        <v>24</v>
      </c>
      <c r="AE7" s="382"/>
      <c r="AF7" s="380"/>
      <c r="AG7" s="382"/>
      <c r="AH7" s="380"/>
      <c r="AI7" s="382"/>
      <c r="AJ7" s="380"/>
      <c r="AK7" s="382"/>
      <c r="AL7" s="380"/>
      <c r="AM7" s="382"/>
      <c r="AN7" s="380"/>
      <c r="AO7" s="382"/>
      <c r="AP7" s="380"/>
      <c r="AQ7" s="382"/>
      <c r="AR7" s="380"/>
      <c r="AS7" s="382"/>
      <c r="AT7" s="380"/>
    </row>
    <row r="8" spans="1:46" x14ac:dyDescent="0.25">
      <c r="A8" s="379">
        <v>69</v>
      </c>
      <c r="B8" s="380">
        <v>24</v>
      </c>
      <c r="C8" s="379">
        <v>78</v>
      </c>
      <c r="D8" s="380">
        <v>24</v>
      </c>
      <c r="E8" s="379">
        <v>100</v>
      </c>
      <c r="F8" s="380">
        <v>24</v>
      </c>
      <c r="G8" s="379">
        <v>84</v>
      </c>
      <c r="H8" s="380">
        <v>24</v>
      </c>
      <c r="I8" s="379">
        <v>96</v>
      </c>
      <c r="J8" s="380">
        <v>24</v>
      </c>
      <c r="K8" s="379">
        <v>123</v>
      </c>
      <c r="L8" s="380">
        <v>24</v>
      </c>
      <c r="M8" s="379">
        <v>190</v>
      </c>
      <c r="N8" s="380">
        <v>24</v>
      </c>
      <c r="O8" s="379">
        <v>326</v>
      </c>
      <c r="P8" s="380">
        <v>24</v>
      </c>
      <c r="Q8" s="381">
        <v>1220</v>
      </c>
      <c r="R8" s="380">
        <v>24</v>
      </c>
      <c r="S8" s="381">
        <v>3090</v>
      </c>
      <c r="T8" s="380">
        <v>24</v>
      </c>
      <c r="U8" s="381">
        <v>7200</v>
      </c>
      <c r="V8" s="380">
        <v>24</v>
      </c>
      <c r="W8" s="381">
        <v>10300</v>
      </c>
      <c r="X8" s="380">
        <v>24</v>
      </c>
      <c r="Y8" s="381">
        <v>5350</v>
      </c>
      <c r="Z8" s="380">
        <v>24</v>
      </c>
      <c r="AA8" s="381">
        <v>11100</v>
      </c>
      <c r="AB8" s="380">
        <v>24</v>
      </c>
      <c r="AC8" s="381">
        <v>16000</v>
      </c>
      <c r="AD8" s="380">
        <v>24</v>
      </c>
      <c r="AE8" s="382">
        <v>270</v>
      </c>
      <c r="AF8" s="380">
        <v>3</v>
      </c>
      <c r="AG8" s="382">
        <v>600</v>
      </c>
      <c r="AH8" s="380">
        <v>3</v>
      </c>
      <c r="AI8" s="382"/>
      <c r="AJ8" s="380">
        <v>3</v>
      </c>
      <c r="AK8" s="382"/>
      <c r="AL8" s="380">
        <v>3</v>
      </c>
      <c r="AM8" s="382">
        <v>420</v>
      </c>
      <c r="AN8" s="380">
        <v>3</v>
      </c>
      <c r="AO8" s="382">
        <v>800</v>
      </c>
      <c r="AP8" s="380">
        <v>3</v>
      </c>
      <c r="AQ8" s="382">
        <v>800</v>
      </c>
      <c r="AR8" s="380">
        <v>3</v>
      </c>
      <c r="AS8" s="382">
        <v>700</v>
      </c>
      <c r="AT8" s="380">
        <v>3</v>
      </c>
    </row>
    <row r="9" spans="1:46" x14ac:dyDescent="0.25">
      <c r="A9" s="379"/>
      <c r="B9" s="380">
        <v>23</v>
      </c>
      <c r="C9" s="379">
        <v>79</v>
      </c>
      <c r="D9" s="380">
        <v>23</v>
      </c>
      <c r="E9" s="379">
        <v>101</v>
      </c>
      <c r="F9" s="380">
        <v>23</v>
      </c>
      <c r="G9" s="379">
        <v>85</v>
      </c>
      <c r="H9" s="380">
        <v>23</v>
      </c>
      <c r="I9" s="379">
        <v>97</v>
      </c>
      <c r="J9" s="380">
        <v>23</v>
      </c>
      <c r="K9" s="379">
        <v>124</v>
      </c>
      <c r="L9" s="380">
        <v>23</v>
      </c>
      <c r="M9" s="379">
        <v>191</v>
      </c>
      <c r="N9" s="380">
        <v>23</v>
      </c>
      <c r="O9" s="379">
        <v>329</v>
      </c>
      <c r="P9" s="380">
        <v>23</v>
      </c>
      <c r="Q9" s="381">
        <v>1221</v>
      </c>
      <c r="R9" s="380">
        <v>23</v>
      </c>
      <c r="S9" s="381">
        <v>3091</v>
      </c>
      <c r="T9" s="380">
        <v>23</v>
      </c>
      <c r="U9" s="381">
        <v>7201</v>
      </c>
      <c r="V9" s="380">
        <v>23</v>
      </c>
      <c r="W9" s="381">
        <v>10301</v>
      </c>
      <c r="X9" s="380">
        <v>23</v>
      </c>
      <c r="Y9" s="381">
        <v>5351</v>
      </c>
      <c r="Z9" s="380">
        <v>23</v>
      </c>
      <c r="AA9" s="381">
        <v>11101</v>
      </c>
      <c r="AB9" s="380">
        <v>23</v>
      </c>
      <c r="AC9" s="381">
        <v>16001</v>
      </c>
      <c r="AD9" s="380">
        <v>23</v>
      </c>
      <c r="AE9" s="382"/>
      <c r="AF9" s="380"/>
      <c r="AG9" s="382"/>
      <c r="AH9" s="380"/>
      <c r="AI9" s="382"/>
      <c r="AJ9" s="380"/>
      <c r="AK9" s="382"/>
      <c r="AL9" s="380"/>
      <c r="AM9" s="382"/>
      <c r="AN9" s="380"/>
      <c r="AO9" s="382"/>
      <c r="AP9" s="380"/>
      <c r="AQ9" s="382"/>
      <c r="AR9" s="380"/>
      <c r="AS9" s="382"/>
      <c r="AT9" s="380"/>
    </row>
    <row r="10" spans="1:46" x14ac:dyDescent="0.25">
      <c r="A10" s="379">
        <v>70</v>
      </c>
      <c r="B10" s="380">
        <v>23</v>
      </c>
      <c r="C10" s="379">
        <v>80</v>
      </c>
      <c r="D10" s="380">
        <v>23</v>
      </c>
      <c r="E10" s="379">
        <v>102</v>
      </c>
      <c r="F10" s="380">
        <v>23</v>
      </c>
      <c r="G10" s="379">
        <v>87</v>
      </c>
      <c r="H10" s="380">
        <v>23</v>
      </c>
      <c r="I10" s="379">
        <v>99</v>
      </c>
      <c r="J10" s="380">
        <v>23</v>
      </c>
      <c r="K10" s="379">
        <v>127</v>
      </c>
      <c r="L10" s="380">
        <v>23</v>
      </c>
      <c r="M10" s="379">
        <v>194</v>
      </c>
      <c r="N10" s="380">
        <v>23</v>
      </c>
      <c r="O10" s="379">
        <v>332</v>
      </c>
      <c r="P10" s="380">
        <v>23</v>
      </c>
      <c r="Q10" s="381">
        <v>1240</v>
      </c>
      <c r="R10" s="380">
        <v>23</v>
      </c>
      <c r="S10" s="381">
        <v>3130</v>
      </c>
      <c r="T10" s="380">
        <v>23</v>
      </c>
      <c r="U10" s="381">
        <v>7300</v>
      </c>
      <c r="V10" s="380">
        <v>23</v>
      </c>
      <c r="W10" s="381">
        <v>11000</v>
      </c>
      <c r="X10" s="380">
        <v>23</v>
      </c>
      <c r="Y10" s="381">
        <v>5450</v>
      </c>
      <c r="Z10" s="380">
        <v>23</v>
      </c>
      <c r="AA10" s="381">
        <v>11300</v>
      </c>
      <c r="AB10" s="380">
        <v>23</v>
      </c>
      <c r="AC10" s="381">
        <v>16300</v>
      </c>
      <c r="AD10" s="380">
        <v>23</v>
      </c>
      <c r="AE10" s="382">
        <v>280</v>
      </c>
      <c r="AF10" s="380">
        <v>4</v>
      </c>
      <c r="AG10" s="382">
        <v>620</v>
      </c>
      <c r="AH10" s="380">
        <v>4</v>
      </c>
      <c r="AI10" s="382"/>
      <c r="AJ10" s="380">
        <v>4</v>
      </c>
      <c r="AK10" s="382"/>
      <c r="AL10" s="380">
        <v>4</v>
      </c>
      <c r="AM10" s="382">
        <v>440</v>
      </c>
      <c r="AN10" s="380">
        <v>4</v>
      </c>
      <c r="AO10" s="382">
        <v>900</v>
      </c>
      <c r="AP10" s="380">
        <v>4</v>
      </c>
      <c r="AQ10" s="382">
        <v>900</v>
      </c>
      <c r="AR10" s="380">
        <v>4</v>
      </c>
      <c r="AS10" s="382">
        <v>800</v>
      </c>
      <c r="AT10" s="380">
        <v>4</v>
      </c>
    </row>
    <row r="11" spans="1:46" x14ac:dyDescent="0.25">
      <c r="A11" s="379"/>
      <c r="B11" s="380">
        <v>22</v>
      </c>
      <c r="C11" s="379">
        <v>81</v>
      </c>
      <c r="D11" s="380">
        <v>22</v>
      </c>
      <c r="E11" s="379">
        <v>103</v>
      </c>
      <c r="F11" s="380">
        <v>22</v>
      </c>
      <c r="G11" s="379">
        <v>88</v>
      </c>
      <c r="H11" s="380">
        <v>22</v>
      </c>
      <c r="I11" s="379">
        <v>100</v>
      </c>
      <c r="J11" s="380">
        <v>22</v>
      </c>
      <c r="K11" s="379">
        <v>128</v>
      </c>
      <c r="L11" s="380">
        <v>22</v>
      </c>
      <c r="M11" s="379">
        <v>195</v>
      </c>
      <c r="N11" s="380">
        <v>22</v>
      </c>
      <c r="O11" s="379">
        <v>335</v>
      </c>
      <c r="P11" s="380">
        <v>22</v>
      </c>
      <c r="Q11" s="381">
        <v>1241</v>
      </c>
      <c r="R11" s="380">
        <v>22</v>
      </c>
      <c r="S11" s="381">
        <v>3131</v>
      </c>
      <c r="T11" s="380">
        <v>22</v>
      </c>
      <c r="U11" s="381">
        <v>7301</v>
      </c>
      <c r="V11" s="380">
        <v>22</v>
      </c>
      <c r="W11" s="381">
        <v>11001</v>
      </c>
      <c r="X11" s="380">
        <v>22</v>
      </c>
      <c r="Y11" s="381">
        <v>5451</v>
      </c>
      <c r="Z11" s="380">
        <v>22</v>
      </c>
      <c r="AA11" s="381">
        <v>11301</v>
      </c>
      <c r="AB11" s="380">
        <v>22</v>
      </c>
      <c r="AC11" s="381">
        <v>16301</v>
      </c>
      <c r="AD11" s="380">
        <v>22</v>
      </c>
      <c r="AE11" s="382"/>
      <c r="AF11" s="380"/>
      <c r="AG11" s="382"/>
      <c r="AH11" s="380"/>
      <c r="AI11" s="382"/>
      <c r="AJ11" s="380"/>
      <c r="AK11" s="382"/>
      <c r="AL11" s="380"/>
      <c r="AM11" s="382"/>
      <c r="AN11" s="380"/>
      <c r="AO11" s="382"/>
      <c r="AP11" s="380"/>
      <c r="AQ11" s="382"/>
      <c r="AR11" s="380"/>
      <c r="AS11" s="382"/>
      <c r="AT11" s="380"/>
    </row>
    <row r="12" spans="1:46" x14ac:dyDescent="0.25">
      <c r="A12" s="379">
        <v>71</v>
      </c>
      <c r="B12" s="380">
        <v>22</v>
      </c>
      <c r="C12" s="379"/>
      <c r="D12" s="380">
        <v>22</v>
      </c>
      <c r="E12" s="379">
        <v>104</v>
      </c>
      <c r="F12" s="380">
        <v>22</v>
      </c>
      <c r="G12" s="379">
        <v>90</v>
      </c>
      <c r="H12" s="380">
        <v>22</v>
      </c>
      <c r="I12" s="379">
        <v>102</v>
      </c>
      <c r="J12" s="380">
        <v>22</v>
      </c>
      <c r="K12" s="379">
        <v>131</v>
      </c>
      <c r="L12" s="380">
        <v>22</v>
      </c>
      <c r="M12" s="379">
        <v>198</v>
      </c>
      <c r="N12" s="380">
        <v>22</v>
      </c>
      <c r="O12" s="379">
        <v>338</v>
      </c>
      <c r="P12" s="380">
        <v>22</v>
      </c>
      <c r="Q12" s="381">
        <v>1260</v>
      </c>
      <c r="R12" s="380">
        <v>22</v>
      </c>
      <c r="S12" s="381">
        <v>3170</v>
      </c>
      <c r="T12" s="380">
        <v>22</v>
      </c>
      <c r="U12" s="381">
        <v>7400</v>
      </c>
      <c r="V12" s="380">
        <v>22</v>
      </c>
      <c r="W12" s="381">
        <v>10300</v>
      </c>
      <c r="X12" s="380">
        <v>22</v>
      </c>
      <c r="Y12" s="381">
        <v>5550</v>
      </c>
      <c r="Z12" s="380">
        <v>22</v>
      </c>
      <c r="AA12" s="381">
        <v>11500</v>
      </c>
      <c r="AB12" s="380">
        <v>22</v>
      </c>
      <c r="AC12" s="381">
        <v>17000</v>
      </c>
      <c r="AD12" s="380">
        <v>22</v>
      </c>
      <c r="AE12" s="382">
        <v>290</v>
      </c>
      <c r="AF12" s="380">
        <v>5</v>
      </c>
      <c r="AG12" s="382">
        <v>640</v>
      </c>
      <c r="AH12" s="380">
        <v>5</v>
      </c>
      <c r="AI12" s="382">
        <v>100</v>
      </c>
      <c r="AJ12" s="380">
        <v>5</v>
      </c>
      <c r="AK12" s="382">
        <v>120</v>
      </c>
      <c r="AL12" s="380">
        <v>5</v>
      </c>
      <c r="AM12" s="382">
        <v>460</v>
      </c>
      <c r="AN12" s="380">
        <v>5</v>
      </c>
      <c r="AO12" s="382">
        <v>1000</v>
      </c>
      <c r="AP12" s="380">
        <v>5</v>
      </c>
      <c r="AQ12" s="382">
        <v>1000</v>
      </c>
      <c r="AR12" s="380">
        <v>5</v>
      </c>
      <c r="AS12" s="382">
        <v>900</v>
      </c>
      <c r="AT12" s="380">
        <v>5</v>
      </c>
    </row>
    <row r="13" spans="1:46" x14ac:dyDescent="0.25">
      <c r="A13" s="379"/>
      <c r="B13" s="380">
        <v>21</v>
      </c>
      <c r="C13" s="379">
        <v>82</v>
      </c>
      <c r="D13" s="380">
        <v>21</v>
      </c>
      <c r="E13" s="379">
        <v>105</v>
      </c>
      <c r="F13" s="380">
        <v>21</v>
      </c>
      <c r="G13" s="379">
        <v>91</v>
      </c>
      <c r="H13" s="380">
        <v>21</v>
      </c>
      <c r="I13" s="379">
        <v>103</v>
      </c>
      <c r="J13" s="380">
        <v>21</v>
      </c>
      <c r="K13" s="379">
        <v>132</v>
      </c>
      <c r="L13" s="380">
        <v>21</v>
      </c>
      <c r="M13" s="379">
        <v>199</v>
      </c>
      <c r="N13" s="380">
        <v>21</v>
      </c>
      <c r="O13" s="379">
        <v>341</v>
      </c>
      <c r="P13" s="380">
        <v>21</v>
      </c>
      <c r="Q13" s="381">
        <v>1261</v>
      </c>
      <c r="R13" s="380">
        <v>21</v>
      </c>
      <c r="S13" s="381">
        <v>3171</v>
      </c>
      <c r="T13" s="380">
        <v>21</v>
      </c>
      <c r="U13" s="381">
        <v>7401</v>
      </c>
      <c r="V13" s="380">
        <v>21</v>
      </c>
      <c r="W13" s="381">
        <v>10301</v>
      </c>
      <c r="X13" s="380">
        <v>21</v>
      </c>
      <c r="Y13" s="381">
        <v>5551</v>
      </c>
      <c r="Z13" s="380">
        <v>21</v>
      </c>
      <c r="AA13" s="381">
        <v>11501</v>
      </c>
      <c r="AB13" s="380">
        <v>21</v>
      </c>
      <c r="AC13" s="381">
        <v>17001</v>
      </c>
      <c r="AD13" s="380">
        <v>21</v>
      </c>
      <c r="AE13" s="382"/>
      <c r="AF13" s="380"/>
      <c r="AG13" s="382"/>
      <c r="AH13" s="380"/>
      <c r="AI13" s="382"/>
      <c r="AJ13" s="380"/>
      <c r="AK13" s="382"/>
      <c r="AL13" s="380"/>
      <c r="AM13" s="382"/>
      <c r="AN13" s="380"/>
      <c r="AO13" s="382"/>
      <c r="AP13" s="380"/>
      <c r="AQ13" s="382"/>
      <c r="AR13" s="380"/>
      <c r="AS13" s="382"/>
      <c r="AT13" s="380"/>
    </row>
    <row r="14" spans="1:46" x14ac:dyDescent="0.25">
      <c r="A14" s="379">
        <v>72</v>
      </c>
      <c r="B14" s="380">
        <v>21</v>
      </c>
      <c r="C14" s="379"/>
      <c r="D14" s="380">
        <v>21</v>
      </c>
      <c r="E14" s="379">
        <v>106</v>
      </c>
      <c r="F14" s="380">
        <v>21</v>
      </c>
      <c r="G14" s="379">
        <v>94</v>
      </c>
      <c r="H14" s="380">
        <v>21</v>
      </c>
      <c r="I14" s="379">
        <v>105</v>
      </c>
      <c r="J14" s="380">
        <v>21</v>
      </c>
      <c r="K14" s="379">
        <v>135</v>
      </c>
      <c r="L14" s="380">
        <v>21</v>
      </c>
      <c r="M14" s="379">
        <v>201</v>
      </c>
      <c r="N14" s="380">
        <v>21</v>
      </c>
      <c r="O14" s="379">
        <v>344</v>
      </c>
      <c r="P14" s="380">
        <v>21</v>
      </c>
      <c r="Q14" s="381">
        <v>1280</v>
      </c>
      <c r="R14" s="380">
        <v>21</v>
      </c>
      <c r="S14" s="381">
        <v>3210</v>
      </c>
      <c r="T14" s="380">
        <v>21</v>
      </c>
      <c r="U14" s="381">
        <v>7500</v>
      </c>
      <c r="V14" s="380">
        <v>21</v>
      </c>
      <c r="W14" s="381">
        <v>12000</v>
      </c>
      <c r="X14" s="380">
        <v>21</v>
      </c>
      <c r="Y14" s="381">
        <v>6050</v>
      </c>
      <c r="Z14" s="380">
        <v>21</v>
      </c>
      <c r="AA14" s="381">
        <v>12100</v>
      </c>
      <c r="AB14" s="380">
        <v>21</v>
      </c>
      <c r="AC14" s="381">
        <v>17300</v>
      </c>
      <c r="AD14" s="380">
        <v>21</v>
      </c>
      <c r="AE14" s="382">
        <v>300</v>
      </c>
      <c r="AF14" s="380">
        <v>6</v>
      </c>
      <c r="AG14" s="382">
        <v>660</v>
      </c>
      <c r="AH14" s="380">
        <v>6</v>
      </c>
      <c r="AI14" s="382"/>
      <c r="AJ14" s="380">
        <v>6</v>
      </c>
      <c r="AK14" s="382"/>
      <c r="AL14" s="380">
        <v>6</v>
      </c>
      <c r="AM14" s="382">
        <v>480</v>
      </c>
      <c r="AN14" s="380">
        <v>6</v>
      </c>
      <c r="AO14" s="382">
        <v>1100</v>
      </c>
      <c r="AP14" s="380">
        <v>6</v>
      </c>
      <c r="AQ14" s="382">
        <v>1100</v>
      </c>
      <c r="AR14" s="380">
        <v>6</v>
      </c>
      <c r="AS14" s="382">
        <v>1000</v>
      </c>
      <c r="AT14" s="380">
        <v>6</v>
      </c>
    </row>
    <row r="15" spans="1:46" x14ac:dyDescent="0.25">
      <c r="A15" s="379"/>
      <c r="B15" s="380">
        <v>20</v>
      </c>
      <c r="C15" s="379">
        <v>83</v>
      </c>
      <c r="D15" s="380">
        <v>20</v>
      </c>
      <c r="E15" s="379">
        <v>107</v>
      </c>
      <c r="F15" s="380">
        <v>20</v>
      </c>
      <c r="G15" s="379">
        <v>95</v>
      </c>
      <c r="H15" s="380">
        <v>20</v>
      </c>
      <c r="I15" s="379">
        <v>106</v>
      </c>
      <c r="J15" s="380">
        <v>20</v>
      </c>
      <c r="K15" s="379">
        <v>136</v>
      </c>
      <c r="L15" s="380">
        <v>20</v>
      </c>
      <c r="M15" s="379">
        <v>202</v>
      </c>
      <c r="N15" s="380">
        <v>20</v>
      </c>
      <c r="O15" s="379">
        <v>347</v>
      </c>
      <c r="P15" s="380">
        <v>20</v>
      </c>
      <c r="Q15" s="381">
        <v>1281</v>
      </c>
      <c r="R15" s="380">
        <v>20</v>
      </c>
      <c r="S15" s="381">
        <v>3211</v>
      </c>
      <c r="T15" s="380">
        <v>20</v>
      </c>
      <c r="U15" s="381">
        <v>7501</v>
      </c>
      <c r="V15" s="380">
        <v>20</v>
      </c>
      <c r="W15" s="381">
        <v>12001</v>
      </c>
      <c r="X15" s="380">
        <v>20</v>
      </c>
      <c r="Y15" s="381">
        <v>6051</v>
      </c>
      <c r="Z15" s="380">
        <v>20</v>
      </c>
      <c r="AA15" s="381">
        <v>12101</v>
      </c>
      <c r="AB15" s="380">
        <v>20</v>
      </c>
      <c r="AC15" s="381">
        <v>17301</v>
      </c>
      <c r="AD15" s="380">
        <v>20</v>
      </c>
      <c r="AE15" s="382"/>
      <c r="AF15" s="380"/>
      <c r="AG15" s="382"/>
      <c r="AH15" s="380"/>
      <c r="AI15" s="382"/>
      <c r="AJ15" s="380"/>
      <c r="AK15" s="382"/>
      <c r="AL15" s="380"/>
      <c r="AM15" s="382"/>
      <c r="AN15" s="380"/>
      <c r="AO15" s="382"/>
      <c r="AP15" s="380"/>
      <c r="AQ15" s="382"/>
      <c r="AR15" s="380"/>
      <c r="AS15" s="382"/>
      <c r="AT15" s="380"/>
    </row>
    <row r="16" spans="1:46" x14ac:dyDescent="0.25">
      <c r="A16" s="379">
        <v>73</v>
      </c>
      <c r="B16" s="380">
        <v>20</v>
      </c>
      <c r="C16" s="379"/>
      <c r="D16" s="380">
        <v>20</v>
      </c>
      <c r="E16" s="379">
        <v>108</v>
      </c>
      <c r="F16" s="380">
        <v>20</v>
      </c>
      <c r="G16" s="379">
        <v>98</v>
      </c>
      <c r="H16" s="380">
        <v>20</v>
      </c>
      <c r="I16" s="379">
        <v>108</v>
      </c>
      <c r="J16" s="380">
        <v>20</v>
      </c>
      <c r="K16" s="379">
        <v>140</v>
      </c>
      <c r="L16" s="380">
        <v>20</v>
      </c>
      <c r="M16" s="379">
        <v>204</v>
      </c>
      <c r="N16" s="380">
        <v>20</v>
      </c>
      <c r="O16" s="379">
        <v>350</v>
      </c>
      <c r="P16" s="380">
        <v>20</v>
      </c>
      <c r="Q16" s="381">
        <v>1300</v>
      </c>
      <c r="R16" s="380">
        <v>20</v>
      </c>
      <c r="S16" s="381">
        <v>3240</v>
      </c>
      <c r="T16" s="380">
        <v>20</v>
      </c>
      <c r="U16" s="381">
        <v>8000</v>
      </c>
      <c r="V16" s="380">
        <v>20</v>
      </c>
      <c r="W16" s="381">
        <v>12150</v>
      </c>
      <c r="X16" s="380">
        <v>20</v>
      </c>
      <c r="Y16" s="381">
        <v>6150</v>
      </c>
      <c r="Z16" s="380">
        <v>20</v>
      </c>
      <c r="AA16" s="381">
        <v>12300</v>
      </c>
      <c r="AB16" s="380">
        <v>20</v>
      </c>
      <c r="AC16" s="381">
        <v>18000</v>
      </c>
      <c r="AD16" s="380">
        <v>20</v>
      </c>
      <c r="AE16" s="382">
        <v>310</v>
      </c>
      <c r="AF16" s="380">
        <v>7</v>
      </c>
      <c r="AG16" s="382">
        <v>680</v>
      </c>
      <c r="AH16" s="380">
        <v>7</v>
      </c>
      <c r="AI16" s="382">
        <v>110</v>
      </c>
      <c r="AJ16" s="380">
        <v>7</v>
      </c>
      <c r="AK16" s="382">
        <v>140</v>
      </c>
      <c r="AL16" s="380">
        <v>7</v>
      </c>
      <c r="AM16" s="382">
        <v>500</v>
      </c>
      <c r="AN16" s="380">
        <v>7</v>
      </c>
      <c r="AO16" s="382">
        <v>1200</v>
      </c>
      <c r="AP16" s="380">
        <v>7</v>
      </c>
      <c r="AQ16" s="382">
        <v>1200</v>
      </c>
      <c r="AR16" s="380">
        <v>7</v>
      </c>
      <c r="AS16" s="382">
        <v>1100</v>
      </c>
      <c r="AT16" s="380">
        <v>7</v>
      </c>
    </row>
    <row r="17" spans="1:46" x14ac:dyDescent="0.25">
      <c r="A17" s="379"/>
      <c r="B17" s="380">
        <v>19</v>
      </c>
      <c r="C17" s="379">
        <v>84</v>
      </c>
      <c r="D17" s="380">
        <v>19</v>
      </c>
      <c r="E17" s="379">
        <v>109</v>
      </c>
      <c r="F17" s="380">
        <v>19</v>
      </c>
      <c r="G17" s="379">
        <v>99</v>
      </c>
      <c r="H17" s="380">
        <v>19</v>
      </c>
      <c r="I17" s="379">
        <v>109</v>
      </c>
      <c r="J17" s="380">
        <v>19</v>
      </c>
      <c r="K17" s="379">
        <v>141</v>
      </c>
      <c r="L17" s="380">
        <v>19</v>
      </c>
      <c r="M17" s="379">
        <v>205</v>
      </c>
      <c r="N17" s="380">
        <v>19</v>
      </c>
      <c r="O17" s="379">
        <v>353</v>
      </c>
      <c r="P17" s="380">
        <v>19</v>
      </c>
      <c r="Q17" s="381">
        <v>1301</v>
      </c>
      <c r="R17" s="380">
        <v>19</v>
      </c>
      <c r="S17" s="381">
        <v>3241</v>
      </c>
      <c r="T17" s="380">
        <v>19</v>
      </c>
      <c r="U17" s="381">
        <v>8001</v>
      </c>
      <c r="V17" s="380">
        <v>19</v>
      </c>
      <c r="W17" s="381">
        <v>12151</v>
      </c>
      <c r="X17" s="380">
        <v>19</v>
      </c>
      <c r="Y17" s="381">
        <v>6151</v>
      </c>
      <c r="Z17" s="380">
        <v>19</v>
      </c>
      <c r="AA17" s="381">
        <v>12301</v>
      </c>
      <c r="AB17" s="380">
        <v>19</v>
      </c>
      <c r="AC17" s="381">
        <v>18001</v>
      </c>
      <c r="AD17" s="380">
        <v>19</v>
      </c>
      <c r="AE17" s="382"/>
      <c r="AF17" s="380"/>
      <c r="AG17" s="382"/>
      <c r="AH17" s="380"/>
      <c r="AI17" s="382"/>
      <c r="AJ17" s="380"/>
      <c r="AK17" s="382"/>
      <c r="AL17" s="380"/>
      <c r="AM17" s="382"/>
      <c r="AN17" s="380"/>
      <c r="AO17" s="382"/>
      <c r="AP17" s="380"/>
      <c r="AQ17" s="382"/>
      <c r="AR17" s="380"/>
      <c r="AS17" s="382"/>
      <c r="AT17" s="380"/>
    </row>
    <row r="18" spans="1:46" x14ac:dyDescent="0.25">
      <c r="A18" s="379">
        <v>74</v>
      </c>
      <c r="B18" s="380">
        <v>19</v>
      </c>
      <c r="C18" s="379"/>
      <c r="D18" s="380">
        <v>19</v>
      </c>
      <c r="E18" s="379">
        <v>110</v>
      </c>
      <c r="F18" s="380">
        <v>19</v>
      </c>
      <c r="G18" s="379">
        <v>102</v>
      </c>
      <c r="H18" s="380">
        <v>19</v>
      </c>
      <c r="I18" s="379">
        <v>111</v>
      </c>
      <c r="J18" s="380">
        <v>19</v>
      </c>
      <c r="K18" s="379">
        <v>145</v>
      </c>
      <c r="L18" s="380">
        <v>19</v>
      </c>
      <c r="M18" s="379">
        <v>207</v>
      </c>
      <c r="N18" s="380">
        <v>19</v>
      </c>
      <c r="O18" s="379">
        <v>356</v>
      </c>
      <c r="P18" s="380">
        <v>19</v>
      </c>
      <c r="Q18" s="381">
        <v>1330</v>
      </c>
      <c r="R18" s="380">
        <v>19</v>
      </c>
      <c r="S18" s="381">
        <v>3270</v>
      </c>
      <c r="T18" s="380">
        <v>19</v>
      </c>
      <c r="U18" s="381">
        <v>8100</v>
      </c>
      <c r="V18" s="380">
        <v>19</v>
      </c>
      <c r="W18" s="381">
        <v>12300</v>
      </c>
      <c r="X18" s="380">
        <v>19</v>
      </c>
      <c r="Y18" s="381">
        <v>6250</v>
      </c>
      <c r="Z18" s="380">
        <v>19</v>
      </c>
      <c r="AA18" s="381">
        <v>12550</v>
      </c>
      <c r="AB18" s="380">
        <v>19</v>
      </c>
      <c r="AC18" s="381">
        <v>18300</v>
      </c>
      <c r="AD18" s="380">
        <v>19</v>
      </c>
      <c r="AE18" s="382">
        <v>320</v>
      </c>
      <c r="AF18" s="380">
        <v>8</v>
      </c>
      <c r="AG18" s="382">
        <v>700</v>
      </c>
      <c r="AH18" s="380">
        <v>8</v>
      </c>
      <c r="AI18" s="382"/>
      <c r="AJ18" s="380">
        <v>8</v>
      </c>
      <c r="AK18" s="382"/>
      <c r="AL18" s="380">
        <v>8</v>
      </c>
      <c r="AM18" s="382">
        <v>520</v>
      </c>
      <c r="AN18" s="380">
        <v>8</v>
      </c>
      <c r="AO18" s="382">
        <v>1300</v>
      </c>
      <c r="AP18" s="380">
        <v>8</v>
      </c>
      <c r="AQ18" s="382">
        <v>1300</v>
      </c>
      <c r="AR18" s="380">
        <v>8</v>
      </c>
      <c r="AS18" s="382">
        <v>1200</v>
      </c>
      <c r="AT18" s="380">
        <v>8</v>
      </c>
    </row>
    <row r="19" spans="1:46" x14ac:dyDescent="0.25">
      <c r="A19" s="379"/>
      <c r="B19" s="380">
        <v>18</v>
      </c>
      <c r="C19" s="379">
        <v>85</v>
      </c>
      <c r="D19" s="380">
        <v>18</v>
      </c>
      <c r="E19" s="379">
        <v>111</v>
      </c>
      <c r="F19" s="380">
        <v>18</v>
      </c>
      <c r="G19" s="379">
        <v>103</v>
      </c>
      <c r="H19" s="380">
        <v>18</v>
      </c>
      <c r="I19" s="379">
        <v>112</v>
      </c>
      <c r="J19" s="380">
        <v>18</v>
      </c>
      <c r="K19" s="379">
        <v>146</v>
      </c>
      <c r="L19" s="380">
        <v>18</v>
      </c>
      <c r="M19" s="379">
        <v>208</v>
      </c>
      <c r="N19" s="380">
        <v>18</v>
      </c>
      <c r="O19" s="379">
        <v>359</v>
      </c>
      <c r="P19" s="380">
        <v>18</v>
      </c>
      <c r="Q19" s="381">
        <v>1331</v>
      </c>
      <c r="R19" s="380">
        <v>18</v>
      </c>
      <c r="S19" s="381">
        <v>3271</v>
      </c>
      <c r="T19" s="380">
        <v>18</v>
      </c>
      <c r="U19" s="381">
        <v>8101</v>
      </c>
      <c r="V19" s="380">
        <v>18</v>
      </c>
      <c r="W19" s="381">
        <v>12301</v>
      </c>
      <c r="X19" s="380">
        <v>18</v>
      </c>
      <c r="Y19" s="381">
        <v>6251</v>
      </c>
      <c r="Z19" s="380">
        <v>18</v>
      </c>
      <c r="AA19" s="381">
        <v>12551</v>
      </c>
      <c r="AB19" s="380">
        <v>18</v>
      </c>
      <c r="AC19" s="381">
        <v>18301</v>
      </c>
      <c r="AD19" s="380">
        <v>18</v>
      </c>
      <c r="AE19" s="382"/>
      <c r="AF19" s="380"/>
      <c r="AG19" s="382"/>
      <c r="AH19" s="380"/>
      <c r="AI19" s="382"/>
      <c r="AJ19" s="380"/>
      <c r="AK19" s="382"/>
      <c r="AL19" s="380"/>
      <c r="AM19" s="382"/>
      <c r="AN19" s="380"/>
      <c r="AO19" s="382"/>
      <c r="AP19" s="380"/>
      <c r="AQ19" s="382"/>
      <c r="AR19" s="380"/>
      <c r="AS19" s="382"/>
      <c r="AT19" s="380"/>
    </row>
    <row r="20" spans="1:46" x14ac:dyDescent="0.25">
      <c r="A20" s="379">
        <v>75</v>
      </c>
      <c r="B20" s="380">
        <v>18</v>
      </c>
      <c r="C20" s="379">
        <v>86</v>
      </c>
      <c r="D20" s="380">
        <v>18</v>
      </c>
      <c r="E20" s="379">
        <v>112</v>
      </c>
      <c r="F20" s="380">
        <v>18</v>
      </c>
      <c r="G20" s="379">
        <v>106</v>
      </c>
      <c r="H20" s="380">
        <v>18</v>
      </c>
      <c r="I20" s="379">
        <v>114</v>
      </c>
      <c r="J20" s="380">
        <v>18</v>
      </c>
      <c r="K20" s="379">
        <v>150</v>
      </c>
      <c r="L20" s="380">
        <v>18</v>
      </c>
      <c r="M20" s="379">
        <v>210</v>
      </c>
      <c r="N20" s="380">
        <v>18</v>
      </c>
      <c r="O20" s="379">
        <v>362</v>
      </c>
      <c r="P20" s="380">
        <v>18</v>
      </c>
      <c r="Q20" s="381">
        <v>1360</v>
      </c>
      <c r="R20" s="380">
        <v>18</v>
      </c>
      <c r="S20" s="381">
        <v>3300</v>
      </c>
      <c r="T20" s="380">
        <v>18</v>
      </c>
      <c r="U20" s="381">
        <v>8200</v>
      </c>
      <c r="V20" s="380">
        <v>18</v>
      </c>
      <c r="W20" s="381">
        <v>12450</v>
      </c>
      <c r="X20" s="380">
        <v>18</v>
      </c>
      <c r="Y20" s="381">
        <v>6400</v>
      </c>
      <c r="Z20" s="380">
        <v>18</v>
      </c>
      <c r="AA20" s="381">
        <v>13200</v>
      </c>
      <c r="AB20" s="380">
        <v>18</v>
      </c>
      <c r="AC20" s="381">
        <v>19000</v>
      </c>
      <c r="AD20" s="380">
        <v>18</v>
      </c>
      <c r="AE20" s="382">
        <v>330</v>
      </c>
      <c r="AF20" s="380">
        <v>9</v>
      </c>
      <c r="AG20" s="382">
        <v>720</v>
      </c>
      <c r="AH20" s="380">
        <v>9</v>
      </c>
      <c r="AI20" s="382">
        <v>115</v>
      </c>
      <c r="AJ20" s="380">
        <v>9</v>
      </c>
      <c r="AK20" s="382">
        <v>160</v>
      </c>
      <c r="AL20" s="380">
        <v>9</v>
      </c>
      <c r="AM20" s="382">
        <v>540</v>
      </c>
      <c r="AN20" s="380">
        <v>9</v>
      </c>
      <c r="AO20" s="382">
        <v>1400</v>
      </c>
      <c r="AP20" s="380">
        <v>9</v>
      </c>
      <c r="AQ20" s="382">
        <v>1400</v>
      </c>
      <c r="AR20" s="380">
        <v>9</v>
      </c>
      <c r="AS20" s="382">
        <v>1300</v>
      </c>
      <c r="AT20" s="380">
        <v>9</v>
      </c>
    </row>
    <row r="21" spans="1:46" x14ac:dyDescent="0.25">
      <c r="A21" s="379"/>
      <c r="B21" s="380">
        <v>17</v>
      </c>
      <c r="C21" s="379">
        <v>87</v>
      </c>
      <c r="D21" s="380">
        <v>17</v>
      </c>
      <c r="E21" s="379">
        <v>113</v>
      </c>
      <c r="F21" s="380">
        <v>17</v>
      </c>
      <c r="G21" s="379">
        <v>107</v>
      </c>
      <c r="H21" s="380">
        <v>17</v>
      </c>
      <c r="I21" s="379">
        <v>115</v>
      </c>
      <c r="J21" s="380">
        <v>17</v>
      </c>
      <c r="K21" s="379">
        <v>151</v>
      </c>
      <c r="L21" s="380">
        <v>17</v>
      </c>
      <c r="M21" s="379">
        <v>211</v>
      </c>
      <c r="N21" s="380">
        <v>17</v>
      </c>
      <c r="O21" s="379">
        <v>365</v>
      </c>
      <c r="P21" s="380">
        <v>17</v>
      </c>
      <c r="Q21" s="381">
        <v>1361</v>
      </c>
      <c r="R21" s="380">
        <v>17</v>
      </c>
      <c r="S21" s="381">
        <v>3301</v>
      </c>
      <c r="T21" s="380">
        <v>17</v>
      </c>
      <c r="U21" s="381">
        <v>8201</v>
      </c>
      <c r="V21" s="380">
        <v>17</v>
      </c>
      <c r="W21" s="381">
        <v>12451</v>
      </c>
      <c r="X21" s="380">
        <v>17</v>
      </c>
      <c r="Y21" s="381">
        <v>6401</v>
      </c>
      <c r="Z21" s="380">
        <v>17</v>
      </c>
      <c r="AA21" s="381">
        <v>13201</v>
      </c>
      <c r="AB21" s="380">
        <v>17</v>
      </c>
      <c r="AC21" s="381">
        <v>19001</v>
      </c>
      <c r="AD21" s="380">
        <v>17</v>
      </c>
      <c r="AE21" s="382"/>
      <c r="AF21" s="380"/>
      <c r="AG21" s="382"/>
      <c r="AH21" s="380"/>
      <c r="AI21" s="382"/>
      <c r="AJ21" s="380"/>
      <c r="AK21" s="382"/>
      <c r="AL21" s="380"/>
      <c r="AM21" s="382"/>
      <c r="AN21" s="380"/>
      <c r="AO21" s="382"/>
      <c r="AP21" s="380"/>
      <c r="AQ21" s="382"/>
      <c r="AR21" s="380"/>
      <c r="AS21" s="382"/>
      <c r="AT21" s="380"/>
    </row>
    <row r="22" spans="1:46" x14ac:dyDescent="0.25">
      <c r="A22" s="379">
        <v>76</v>
      </c>
      <c r="B22" s="380">
        <v>17</v>
      </c>
      <c r="C22" s="379">
        <v>88</v>
      </c>
      <c r="D22" s="380">
        <v>17</v>
      </c>
      <c r="E22" s="379">
        <v>114</v>
      </c>
      <c r="F22" s="380">
        <v>17</v>
      </c>
      <c r="G22" s="379">
        <v>110</v>
      </c>
      <c r="H22" s="380">
        <v>17</v>
      </c>
      <c r="I22" s="379">
        <v>118</v>
      </c>
      <c r="J22" s="380">
        <v>17</v>
      </c>
      <c r="K22" s="379">
        <v>155</v>
      </c>
      <c r="L22" s="380">
        <v>17</v>
      </c>
      <c r="M22" s="379">
        <v>213</v>
      </c>
      <c r="N22" s="380">
        <v>17</v>
      </c>
      <c r="O22" s="379">
        <v>368</v>
      </c>
      <c r="P22" s="380">
        <v>17</v>
      </c>
      <c r="Q22" s="381">
        <v>1390</v>
      </c>
      <c r="R22" s="380">
        <v>17</v>
      </c>
      <c r="S22" s="381">
        <v>3350</v>
      </c>
      <c r="T22" s="380">
        <v>17</v>
      </c>
      <c r="U22" s="381">
        <v>8300</v>
      </c>
      <c r="V22" s="380">
        <v>17</v>
      </c>
      <c r="W22" s="381">
        <v>13000</v>
      </c>
      <c r="X22" s="380">
        <v>17</v>
      </c>
      <c r="Y22" s="381">
        <v>6550</v>
      </c>
      <c r="Z22" s="380">
        <v>17</v>
      </c>
      <c r="AA22" s="381">
        <v>13450</v>
      </c>
      <c r="AB22" s="380">
        <v>17</v>
      </c>
      <c r="AC22" s="381">
        <v>19300</v>
      </c>
      <c r="AD22" s="380">
        <v>17</v>
      </c>
      <c r="AE22" s="382">
        <v>340</v>
      </c>
      <c r="AF22" s="380">
        <v>10</v>
      </c>
      <c r="AG22" s="382">
        <v>740</v>
      </c>
      <c r="AH22" s="380">
        <v>10</v>
      </c>
      <c r="AI22" s="382"/>
      <c r="AJ22" s="380">
        <v>10</v>
      </c>
      <c r="AK22" s="382"/>
      <c r="AL22" s="380">
        <v>10</v>
      </c>
      <c r="AM22" s="382">
        <v>560</v>
      </c>
      <c r="AN22" s="380">
        <v>10</v>
      </c>
      <c r="AO22" s="382">
        <v>1500</v>
      </c>
      <c r="AP22" s="380">
        <v>10</v>
      </c>
      <c r="AQ22" s="382">
        <v>1500</v>
      </c>
      <c r="AR22" s="380">
        <v>10</v>
      </c>
      <c r="AS22" s="382">
        <v>1400</v>
      </c>
      <c r="AT22" s="380">
        <v>10</v>
      </c>
    </row>
    <row r="23" spans="1:46" x14ac:dyDescent="0.25">
      <c r="A23" s="379">
        <v>77</v>
      </c>
      <c r="B23" s="380">
        <v>16</v>
      </c>
      <c r="C23" s="379">
        <v>89</v>
      </c>
      <c r="D23" s="380">
        <v>16</v>
      </c>
      <c r="E23" s="379">
        <v>115</v>
      </c>
      <c r="F23" s="380">
        <v>16</v>
      </c>
      <c r="G23" s="379">
        <v>111</v>
      </c>
      <c r="H23" s="380">
        <v>16</v>
      </c>
      <c r="I23" s="379">
        <v>119</v>
      </c>
      <c r="J23" s="380">
        <v>16</v>
      </c>
      <c r="K23" s="379">
        <v>156</v>
      </c>
      <c r="L23" s="380">
        <v>16</v>
      </c>
      <c r="M23" s="379">
        <v>214</v>
      </c>
      <c r="N23" s="380">
        <v>16</v>
      </c>
      <c r="O23" s="379">
        <v>371</v>
      </c>
      <c r="P23" s="380">
        <v>16</v>
      </c>
      <c r="Q23" s="381">
        <v>1391</v>
      </c>
      <c r="R23" s="380">
        <v>16</v>
      </c>
      <c r="S23" s="381">
        <v>3351</v>
      </c>
      <c r="T23" s="380">
        <v>16</v>
      </c>
      <c r="U23" s="381">
        <v>8301</v>
      </c>
      <c r="V23" s="380">
        <v>16</v>
      </c>
      <c r="W23" s="381">
        <v>13001</v>
      </c>
      <c r="X23" s="380">
        <v>16</v>
      </c>
      <c r="Y23" s="381">
        <v>6551</v>
      </c>
      <c r="Z23" s="380">
        <v>16</v>
      </c>
      <c r="AA23" s="381">
        <v>13451</v>
      </c>
      <c r="AB23" s="380">
        <v>16</v>
      </c>
      <c r="AC23" s="381">
        <v>19301</v>
      </c>
      <c r="AD23" s="380">
        <v>16</v>
      </c>
      <c r="AE23" s="382"/>
      <c r="AF23" s="380"/>
      <c r="AG23" s="382"/>
      <c r="AH23" s="380"/>
      <c r="AI23" s="382"/>
      <c r="AJ23" s="380"/>
      <c r="AK23" s="382"/>
      <c r="AL23" s="380"/>
      <c r="AM23" s="382"/>
      <c r="AN23" s="380"/>
      <c r="AO23" s="382"/>
      <c r="AP23" s="380"/>
      <c r="AQ23" s="382"/>
      <c r="AR23" s="380"/>
      <c r="AS23" s="382"/>
      <c r="AT23" s="380"/>
    </row>
    <row r="24" spans="1:46" x14ac:dyDescent="0.25">
      <c r="A24" s="379">
        <v>78</v>
      </c>
      <c r="B24" s="380">
        <v>16</v>
      </c>
      <c r="C24" s="379">
        <v>91</v>
      </c>
      <c r="D24" s="380">
        <v>16</v>
      </c>
      <c r="E24" s="379">
        <v>116</v>
      </c>
      <c r="F24" s="380">
        <v>16</v>
      </c>
      <c r="G24" s="379">
        <v>114</v>
      </c>
      <c r="H24" s="380">
        <v>16</v>
      </c>
      <c r="I24" s="379">
        <v>122</v>
      </c>
      <c r="J24" s="380">
        <v>16</v>
      </c>
      <c r="K24" s="379">
        <v>160</v>
      </c>
      <c r="L24" s="380">
        <v>16</v>
      </c>
      <c r="M24" s="379">
        <v>216</v>
      </c>
      <c r="N24" s="380">
        <v>16</v>
      </c>
      <c r="O24" s="379">
        <v>374</v>
      </c>
      <c r="P24" s="380">
        <v>16</v>
      </c>
      <c r="Q24" s="381">
        <v>1420</v>
      </c>
      <c r="R24" s="380">
        <v>16</v>
      </c>
      <c r="S24" s="381">
        <v>3400</v>
      </c>
      <c r="T24" s="380">
        <v>16</v>
      </c>
      <c r="U24" s="381">
        <v>8400</v>
      </c>
      <c r="V24" s="380">
        <v>16</v>
      </c>
      <c r="W24" s="381">
        <v>13150</v>
      </c>
      <c r="X24" s="380">
        <v>16</v>
      </c>
      <c r="Y24" s="381">
        <v>7050</v>
      </c>
      <c r="Z24" s="380">
        <v>16</v>
      </c>
      <c r="AA24" s="381">
        <v>14100</v>
      </c>
      <c r="AB24" s="380">
        <v>16</v>
      </c>
      <c r="AC24" s="381">
        <v>20000</v>
      </c>
      <c r="AD24" s="380">
        <v>16</v>
      </c>
      <c r="AE24" s="382">
        <v>350</v>
      </c>
      <c r="AF24" s="380">
        <v>11</v>
      </c>
      <c r="AG24" s="382">
        <v>760</v>
      </c>
      <c r="AH24" s="380">
        <v>11</v>
      </c>
      <c r="AI24" s="382">
        <v>120</v>
      </c>
      <c r="AJ24" s="380">
        <v>11</v>
      </c>
      <c r="AK24" s="382">
        <v>175</v>
      </c>
      <c r="AL24" s="380">
        <v>11</v>
      </c>
      <c r="AM24" s="382">
        <v>580</v>
      </c>
      <c r="AN24" s="380">
        <v>11</v>
      </c>
      <c r="AO24" s="382">
        <v>1600</v>
      </c>
      <c r="AP24" s="380">
        <v>11</v>
      </c>
      <c r="AQ24" s="382">
        <v>1600</v>
      </c>
      <c r="AR24" s="380">
        <v>11</v>
      </c>
      <c r="AS24" s="382">
        <v>1500</v>
      </c>
      <c r="AT24" s="380">
        <v>11</v>
      </c>
    </row>
    <row r="25" spans="1:46" x14ac:dyDescent="0.25">
      <c r="A25" s="379">
        <v>79</v>
      </c>
      <c r="B25" s="380">
        <v>15</v>
      </c>
      <c r="C25" s="379">
        <v>92</v>
      </c>
      <c r="D25" s="380">
        <v>15</v>
      </c>
      <c r="E25" s="379">
        <v>117</v>
      </c>
      <c r="F25" s="380">
        <v>15</v>
      </c>
      <c r="G25" s="379">
        <v>115</v>
      </c>
      <c r="H25" s="380">
        <v>15</v>
      </c>
      <c r="I25" s="379">
        <v>123</v>
      </c>
      <c r="J25" s="380">
        <v>15</v>
      </c>
      <c r="K25" s="379">
        <v>161</v>
      </c>
      <c r="L25" s="380">
        <v>15</v>
      </c>
      <c r="M25" s="379">
        <v>217</v>
      </c>
      <c r="N25" s="380">
        <v>15</v>
      </c>
      <c r="O25" s="379">
        <v>377</v>
      </c>
      <c r="P25" s="380">
        <v>15</v>
      </c>
      <c r="Q25" s="381">
        <v>1421</v>
      </c>
      <c r="R25" s="380">
        <v>15</v>
      </c>
      <c r="S25" s="381">
        <v>3401</v>
      </c>
      <c r="T25" s="380">
        <v>15</v>
      </c>
      <c r="U25" s="381">
        <v>8401</v>
      </c>
      <c r="V25" s="380">
        <v>15</v>
      </c>
      <c r="W25" s="381">
        <v>13151</v>
      </c>
      <c r="X25" s="380">
        <v>15</v>
      </c>
      <c r="Y25" s="381">
        <v>7051</v>
      </c>
      <c r="Z25" s="380">
        <v>15</v>
      </c>
      <c r="AA25" s="381">
        <v>14101</v>
      </c>
      <c r="AB25" s="380">
        <v>15</v>
      </c>
      <c r="AC25" s="381">
        <v>20001</v>
      </c>
      <c r="AD25" s="380">
        <v>15</v>
      </c>
      <c r="AE25" s="382"/>
      <c r="AF25" s="380"/>
      <c r="AG25" s="382"/>
      <c r="AH25" s="380"/>
      <c r="AI25" s="382"/>
      <c r="AJ25" s="380"/>
      <c r="AK25" s="382"/>
      <c r="AL25" s="380"/>
      <c r="AM25" s="382"/>
      <c r="AN25" s="380"/>
      <c r="AO25" s="382"/>
      <c r="AP25" s="380"/>
      <c r="AQ25" s="382"/>
      <c r="AR25" s="380"/>
      <c r="AS25" s="382"/>
      <c r="AT25" s="380"/>
    </row>
    <row r="26" spans="1:46" x14ac:dyDescent="0.25">
      <c r="A26" s="379">
        <v>80</v>
      </c>
      <c r="B26" s="380">
        <v>15</v>
      </c>
      <c r="C26" s="379">
        <v>94</v>
      </c>
      <c r="D26" s="380">
        <v>15</v>
      </c>
      <c r="E26" s="379">
        <v>119</v>
      </c>
      <c r="F26" s="380">
        <v>15</v>
      </c>
      <c r="G26" s="379">
        <v>118</v>
      </c>
      <c r="H26" s="380">
        <v>15</v>
      </c>
      <c r="I26" s="379">
        <v>126</v>
      </c>
      <c r="J26" s="380">
        <v>15</v>
      </c>
      <c r="K26" s="379">
        <v>165</v>
      </c>
      <c r="L26" s="380">
        <v>15</v>
      </c>
      <c r="M26" s="379">
        <v>219</v>
      </c>
      <c r="N26" s="380">
        <v>15</v>
      </c>
      <c r="O26" s="379">
        <v>380</v>
      </c>
      <c r="P26" s="380">
        <v>15</v>
      </c>
      <c r="Q26" s="381">
        <v>1450</v>
      </c>
      <c r="R26" s="380">
        <v>15</v>
      </c>
      <c r="S26" s="381">
        <v>3450</v>
      </c>
      <c r="T26" s="380">
        <v>15</v>
      </c>
      <c r="U26" s="381">
        <v>8500</v>
      </c>
      <c r="V26" s="380">
        <v>15</v>
      </c>
      <c r="W26" s="381">
        <v>13300</v>
      </c>
      <c r="X26" s="380">
        <v>15</v>
      </c>
      <c r="Y26" s="381">
        <v>7150</v>
      </c>
      <c r="Z26" s="380">
        <v>15</v>
      </c>
      <c r="AA26" s="381">
        <v>14350</v>
      </c>
      <c r="AB26" s="380">
        <v>15</v>
      </c>
      <c r="AC26" s="381">
        <v>20300</v>
      </c>
      <c r="AD26" s="380">
        <v>15</v>
      </c>
      <c r="AE26" s="382">
        <v>360</v>
      </c>
      <c r="AF26" s="380">
        <v>12</v>
      </c>
      <c r="AG26" s="382">
        <v>780</v>
      </c>
      <c r="AH26" s="380">
        <v>12</v>
      </c>
      <c r="AI26" s="382"/>
      <c r="AJ26" s="380">
        <v>12</v>
      </c>
      <c r="AK26" s="382"/>
      <c r="AL26" s="380">
        <v>12</v>
      </c>
      <c r="AM26" s="382">
        <v>600</v>
      </c>
      <c r="AN26" s="380">
        <v>12</v>
      </c>
      <c r="AO26" s="382">
        <v>1700</v>
      </c>
      <c r="AP26" s="380">
        <v>12</v>
      </c>
      <c r="AQ26" s="382">
        <v>1700</v>
      </c>
      <c r="AR26" s="380">
        <v>12</v>
      </c>
      <c r="AS26" s="382">
        <v>1600</v>
      </c>
      <c r="AT26" s="380">
        <v>12</v>
      </c>
    </row>
    <row r="27" spans="1:46" x14ac:dyDescent="0.25">
      <c r="A27" s="379">
        <v>81</v>
      </c>
      <c r="B27" s="380">
        <v>14</v>
      </c>
      <c r="C27" s="379">
        <v>95</v>
      </c>
      <c r="D27" s="380">
        <v>14</v>
      </c>
      <c r="E27" s="379">
        <v>120</v>
      </c>
      <c r="F27" s="380">
        <v>14</v>
      </c>
      <c r="G27" s="379">
        <v>119</v>
      </c>
      <c r="H27" s="380">
        <v>14</v>
      </c>
      <c r="I27" s="379">
        <v>127</v>
      </c>
      <c r="J27" s="380">
        <v>14</v>
      </c>
      <c r="K27" s="379">
        <v>166</v>
      </c>
      <c r="L27" s="380">
        <v>14</v>
      </c>
      <c r="M27" s="379">
        <v>220</v>
      </c>
      <c r="N27" s="380">
        <v>14</v>
      </c>
      <c r="O27" s="379">
        <v>383</v>
      </c>
      <c r="P27" s="380">
        <v>14</v>
      </c>
      <c r="Q27" s="381">
        <v>1451</v>
      </c>
      <c r="R27" s="380">
        <v>14</v>
      </c>
      <c r="S27" s="381">
        <v>3451</v>
      </c>
      <c r="T27" s="380">
        <v>14</v>
      </c>
      <c r="U27" s="381">
        <v>8501</v>
      </c>
      <c r="V27" s="380">
        <v>14</v>
      </c>
      <c r="W27" s="381">
        <v>13301</v>
      </c>
      <c r="X27" s="380">
        <v>14</v>
      </c>
      <c r="Y27" s="381">
        <v>7151</v>
      </c>
      <c r="Z27" s="380">
        <v>14</v>
      </c>
      <c r="AA27" s="381">
        <v>14351</v>
      </c>
      <c r="AB27" s="380">
        <v>14</v>
      </c>
      <c r="AC27" s="381">
        <v>20301</v>
      </c>
      <c r="AD27" s="380">
        <v>14</v>
      </c>
      <c r="AE27" s="382"/>
      <c r="AF27" s="380"/>
      <c r="AG27" s="382"/>
      <c r="AH27" s="380"/>
      <c r="AI27" s="382"/>
      <c r="AJ27" s="380"/>
      <c r="AK27" s="382"/>
      <c r="AL27" s="380"/>
      <c r="AM27" s="382"/>
      <c r="AN27" s="380"/>
      <c r="AO27" s="382"/>
      <c r="AP27" s="380"/>
      <c r="AQ27" s="382"/>
      <c r="AR27" s="380"/>
      <c r="AS27" s="382"/>
      <c r="AT27" s="380"/>
    </row>
    <row r="28" spans="1:46" x14ac:dyDescent="0.25">
      <c r="A28" s="379">
        <v>82</v>
      </c>
      <c r="B28" s="380">
        <v>14</v>
      </c>
      <c r="C28" s="379">
        <v>97</v>
      </c>
      <c r="D28" s="380">
        <v>14</v>
      </c>
      <c r="E28" s="379">
        <v>122</v>
      </c>
      <c r="F28" s="380">
        <v>14</v>
      </c>
      <c r="G28" s="383">
        <v>122</v>
      </c>
      <c r="H28" s="380">
        <v>14</v>
      </c>
      <c r="I28" s="379">
        <v>130</v>
      </c>
      <c r="J28" s="380">
        <v>14</v>
      </c>
      <c r="K28" s="379">
        <v>170</v>
      </c>
      <c r="L28" s="380">
        <v>14</v>
      </c>
      <c r="M28" s="379">
        <v>221</v>
      </c>
      <c r="N28" s="380">
        <v>14</v>
      </c>
      <c r="O28" s="379">
        <v>386</v>
      </c>
      <c r="P28" s="380">
        <v>14</v>
      </c>
      <c r="Q28" s="381">
        <v>1480</v>
      </c>
      <c r="R28" s="380">
        <v>14</v>
      </c>
      <c r="S28" s="381">
        <v>3500</v>
      </c>
      <c r="T28" s="380">
        <v>14</v>
      </c>
      <c r="U28" s="381">
        <v>9000</v>
      </c>
      <c r="V28" s="380">
        <v>14</v>
      </c>
      <c r="W28" s="381">
        <v>13450</v>
      </c>
      <c r="X28" s="380">
        <v>14</v>
      </c>
      <c r="Y28" s="381">
        <v>7300</v>
      </c>
      <c r="Z28" s="380">
        <v>14</v>
      </c>
      <c r="AA28" s="381">
        <v>15000</v>
      </c>
      <c r="AB28" s="380">
        <v>14</v>
      </c>
      <c r="AC28" s="381">
        <v>21000</v>
      </c>
      <c r="AD28" s="380">
        <v>14</v>
      </c>
      <c r="AE28" s="382">
        <v>370</v>
      </c>
      <c r="AF28" s="380">
        <v>13</v>
      </c>
      <c r="AG28" s="382">
        <v>800</v>
      </c>
      <c r="AH28" s="380">
        <v>13</v>
      </c>
      <c r="AI28" s="382">
        <v>125</v>
      </c>
      <c r="AJ28" s="380">
        <v>13</v>
      </c>
      <c r="AK28" s="382">
        <v>190</v>
      </c>
      <c r="AL28" s="380">
        <v>13</v>
      </c>
      <c r="AM28" s="382">
        <v>625</v>
      </c>
      <c r="AN28" s="380">
        <v>13</v>
      </c>
      <c r="AO28" s="382">
        <v>1800</v>
      </c>
      <c r="AP28" s="380">
        <v>13</v>
      </c>
      <c r="AQ28" s="382">
        <v>1800</v>
      </c>
      <c r="AR28" s="380">
        <v>13</v>
      </c>
      <c r="AS28" s="382">
        <v>1700</v>
      </c>
      <c r="AT28" s="380">
        <v>13</v>
      </c>
    </row>
    <row r="29" spans="1:46" x14ac:dyDescent="0.25">
      <c r="A29" s="379">
        <v>83</v>
      </c>
      <c r="B29" s="380">
        <v>13</v>
      </c>
      <c r="C29" s="379">
        <v>98</v>
      </c>
      <c r="D29" s="380">
        <v>13</v>
      </c>
      <c r="E29" s="379">
        <v>123</v>
      </c>
      <c r="F29" s="380">
        <v>13</v>
      </c>
      <c r="G29" s="383">
        <v>123</v>
      </c>
      <c r="H29" s="380">
        <v>13</v>
      </c>
      <c r="I29" s="379">
        <v>131</v>
      </c>
      <c r="J29" s="380">
        <v>13</v>
      </c>
      <c r="K29" s="379">
        <v>171</v>
      </c>
      <c r="L29" s="380">
        <v>13</v>
      </c>
      <c r="M29" s="379">
        <v>222</v>
      </c>
      <c r="N29" s="380">
        <v>13</v>
      </c>
      <c r="O29" s="379">
        <v>389</v>
      </c>
      <c r="P29" s="380">
        <v>13</v>
      </c>
      <c r="Q29" s="381">
        <v>1481</v>
      </c>
      <c r="R29" s="380">
        <v>13</v>
      </c>
      <c r="S29" s="381">
        <v>3501</v>
      </c>
      <c r="T29" s="380">
        <v>13</v>
      </c>
      <c r="U29" s="381">
        <v>9001</v>
      </c>
      <c r="V29" s="380">
        <v>13</v>
      </c>
      <c r="W29" s="381">
        <v>13451</v>
      </c>
      <c r="X29" s="380">
        <v>13</v>
      </c>
      <c r="Y29" s="381">
        <v>7301</v>
      </c>
      <c r="Z29" s="380">
        <v>13</v>
      </c>
      <c r="AA29" s="381">
        <v>15001</v>
      </c>
      <c r="AB29" s="380">
        <v>13</v>
      </c>
      <c r="AC29" s="381">
        <v>21001</v>
      </c>
      <c r="AD29" s="380">
        <v>13</v>
      </c>
      <c r="AE29" s="382"/>
      <c r="AF29" s="380"/>
      <c r="AG29" s="382"/>
      <c r="AH29" s="380"/>
      <c r="AI29" s="382"/>
      <c r="AJ29" s="380"/>
      <c r="AK29" s="382"/>
      <c r="AL29" s="380"/>
      <c r="AM29" s="382"/>
      <c r="AN29" s="380"/>
      <c r="AO29" s="382"/>
      <c r="AP29" s="380"/>
      <c r="AQ29" s="382"/>
      <c r="AR29" s="380"/>
      <c r="AS29" s="382"/>
      <c r="AT29" s="380"/>
    </row>
    <row r="30" spans="1:46" x14ac:dyDescent="0.25">
      <c r="A30" s="379">
        <v>84</v>
      </c>
      <c r="B30" s="380">
        <v>13</v>
      </c>
      <c r="C30" s="379">
        <v>100</v>
      </c>
      <c r="D30" s="380">
        <v>13</v>
      </c>
      <c r="E30" s="379">
        <v>125</v>
      </c>
      <c r="F30" s="380">
        <v>13</v>
      </c>
      <c r="G30" s="379">
        <v>126</v>
      </c>
      <c r="H30" s="380">
        <v>13</v>
      </c>
      <c r="I30" s="379">
        <v>134</v>
      </c>
      <c r="J30" s="380">
        <v>13</v>
      </c>
      <c r="K30" s="379">
        <v>175</v>
      </c>
      <c r="L30" s="380">
        <v>13</v>
      </c>
      <c r="M30" s="379">
        <v>224</v>
      </c>
      <c r="N30" s="380">
        <v>13</v>
      </c>
      <c r="O30" s="379">
        <v>392</v>
      </c>
      <c r="P30" s="380">
        <v>13</v>
      </c>
      <c r="Q30" s="381">
        <v>1520</v>
      </c>
      <c r="R30" s="380">
        <v>13</v>
      </c>
      <c r="S30" s="381">
        <v>3550</v>
      </c>
      <c r="T30" s="380">
        <v>13</v>
      </c>
      <c r="U30" s="381">
        <v>9100</v>
      </c>
      <c r="V30" s="380">
        <v>13</v>
      </c>
      <c r="W30" s="381">
        <v>14000</v>
      </c>
      <c r="X30" s="380">
        <v>13</v>
      </c>
      <c r="Y30" s="381">
        <v>7450</v>
      </c>
      <c r="Z30" s="380">
        <v>13</v>
      </c>
      <c r="AA30" s="381">
        <v>15250</v>
      </c>
      <c r="AB30" s="380">
        <v>13</v>
      </c>
      <c r="AC30" s="381">
        <v>21300</v>
      </c>
      <c r="AD30" s="380">
        <v>13</v>
      </c>
      <c r="AE30" s="382">
        <v>380</v>
      </c>
      <c r="AF30" s="380">
        <v>14</v>
      </c>
      <c r="AG30" s="382">
        <v>820</v>
      </c>
      <c r="AH30" s="380">
        <v>14</v>
      </c>
      <c r="AI30" s="382"/>
      <c r="AJ30" s="380">
        <v>14</v>
      </c>
      <c r="AK30" s="382"/>
      <c r="AL30" s="380">
        <v>14</v>
      </c>
      <c r="AM30" s="382">
        <v>650</v>
      </c>
      <c r="AN30" s="380">
        <v>14</v>
      </c>
      <c r="AO30" s="382">
        <v>1900</v>
      </c>
      <c r="AP30" s="380">
        <v>14</v>
      </c>
      <c r="AQ30" s="382">
        <v>1900</v>
      </c>
      <c r="AR30" s="380">
        <v>14</v>
      </c>
      <c r="AS30" s="382">
        <v>1800</v>
      </c>
      <c r="AT30" s="380">
        <v>14</v>
      </c>
    </row>
    <row r="31" spans="1:46" x14ac:dyDescent="0.25">
      <c r="A31" s="379">
        <v>85</v>
      </c>
      <c r="B31" s="380">
        <v>12</v>
      </c>
      <c r="C31" s="379">
        <v>101</v>
      </c>
      <c r="D31" s="380">
        <v>12</v>
      </c>
      <c r="E31" s="379">
        <v>126</v>
      </c>
      <c r="F31" s="380">
        <v>12</v>
      </c>
      <c r="G31" s="379">
        <v>127</v>
      </c>
      <c r="H31" s="380">
        <v>12</v>
      </c>
      <c r="I31" s="379">
        <v>135</v>
      </c>
      <c r="J31" s="380">
        <v>12</v>
      </c>
      <c r="K31" s="379">
        <v>176</v>
      </c>
      <c r="L31" s="380">
        <v>12</v>
      </c>
      <c r="M31" s="379">
        <v>225</v>
      </c>
      <c r="N31" s="380">
        <v>12</v>
      </c>
      <c r="O31" s="379">
        <v>395</v>
      </c>
      <c r="P31" s="380">
        <v>12</v>
      </c>
      <c r="Q31" s="381">
        <v>1521</v>
      </c>
      <c r="R31" s="380">
        <v>12</v>
      </c>
      <c r="S31" s="381">
        <v>3551</v>
      </c>
      <c r="T31" s="380">
        <v>12</v>
      </c>
      <c r="U31" s="381">
        <v>9101</v>
      </c>
      <c r="V31" s="380">
        <v>12</v>
      </c>
      <c r="W31" s="381">
        <v>14001</v>
      </c>
      <c r="X31" s="380">
        <v>12</v>
      </c>
      <c r="Y31" s="381">
        <v>7451</v>
      </c>
      <c r="Z31" s="380">
        <v>12</v>
      </c>
      <c r="AA31" s="381">
        <v>15251</v>
      </c>
      <c r="AB31" s="380">
        <v>12</v>
      </c>
      <c r="AC31" s="381">
        <v>21301</v>
      </c>
      <c r="AD31" s="380">
        <v>12</v>
      </c>
      <c r="AE31" s="382"/>
      <c r="AF31" s="380"/>
      <c r="AG31" s="382"/>
      <c r="AH31" s="380"/>
      <c r="AI31" s="382"/>
      <c r="AJ31" s="380"/>
      <c r="AK31" s="382"/>
      <c r="AL31" s="380"/>
      <c r="AM31" s="382"/>
      <c r="AN31" s="380"/>
      <c r="AO31" s="382"/>
      <c r="AP31" s="380"/>
      <c r="AQ31" s="382"/>
      <c r="AR31" s="380"/>
      <c r="AS31" s="382"/>
      <c r="AT31" s="380"/>
    </row>
    <row r="32" spans="1:46" x14ac:dyDescent="0.25">
      <c r="A32" s="379">
        <v>86</v>
      </c>
      <c r="B32" s="380">
        <v>12</v>
      </c>
      <c r="C32" s="379">
        <v>103</v>
      </c>
      <c r="D32" s="380">
        <v>12</v>
      </c>
      <c r="E32" s="379">
        <v>128</v>
      </c>
      <c r="F32" s="380">
        <v>12</v>
      </c>
      <c r="G32" s="379">
        <v>130</v>
      </c>
      <c r="H32" s="380">
        <v>12</v>
      </c>
      <c r="I32" s="379">
        <v>138</v>
      </c>
      <c r="J32" s="380">
        <v>12</v>
      </c>
      <c r="K32" s="379">
        <v>180</v>
      </c>
      <c r="L32" s="380">
        <v>12</v>
      </c>
      <c r="M32" s="379">
        <v>227</v>
      </c>
      <c r="N32" s="380">
        <v>12</v>
      </c>
      <c r="O32" s="379">
        <v>398</v>
      </c>
      <c r="P32" s="380">
        <v>12</v>
      </c>
      <c r="Q32" s="381">
        <v>1560</v>
      </c>
      <c r="R32" s="380">
        <v>12</v>
      </c>
      <c r="S32" s="381">
        <v>4000</v>
      </c>
      <c r="T32" s="380">
        <v>12</v>
      </c>
      <c r="U32" s="381">
        <v>9200</v>
      </c>
      <c r="V32" s="380">
        <v>12</v>
      </c>
      <c r="W32" s="381">
        <v>14150</v>
      </c>
      <c r="X32" s="380">
        <v>12</v>
      </c>
      <c r="Y32" s="381">
        <v>7550</v>
      </c>
      <c r="Z32" s="380">
        <v>12</v>
      </c>
      <c r="AA32" s="381">
        <v>15500</v>
      </c>
      <c r="AB32" s="380">
        <v>12</v>
      </c>
      <c r="AC32" s="381">
        <v>22000</v>
      </c>
      <c r="AD32" s="380">
        <v>12</v>
      </c>
      <c r="AE32" s="382">
        <v>395</v>
      </c>
      <c r="AF32" s="380">
        <v>15</v>
      </c>
      <c r="AG32" s="382">
        <v>840</v>
      </c>
      <c r="AH32" s="380">
        <v>15</v>
      </c>
      <c r="AI32" s="382">
        <v>130</v>
      </c>
      <c r="AJ32" s="380">
        <v>15</v>
      </c>
      <c r="AK32" s="382">
        <v>205</v>
      </c>
      <c r="AL32" s="380">
        <v>15</v>
      </c>
      <c r="AM32" s="382">
        <v>675</v>
      </c>
      <c r="AN32" s="380">
        <v>15</v>
      </c>
      <c r="AO32" s="382">
        <v>2000</v>
      </c>
      <c r="AP32" s="380">
        <v>15</v>
      </c>
      <c r="AQ32" s="382">
        <v>2000</v>
      </c>
      <c r="AR32" s="380">
        <v>15</v>
      </c>
      <c r="AS32" s="382">
        <v>1900</v>
      </c>
      <c r="AT32" s="380">
        <v>15</v>
      </c>
    </row>
    <row r="33" spans="1:46" x14ac:dyDescent="0.25">
      <c r="A33" s="379">
        <v>87</v>
      </c>
      <c r="B33" s="380">
        <v>11</v>
      </c>
      <c r="C33" s="379">
        <v>104</v>
      </c>
      <c r="D33" s="380">
        <v>11</v>
      </c>
      <c r="E33" s="379">
        <v>129</v>
      </c>
      <c r="F33" s="380">
        <v>11</v>
      </c>
      <c r="G33" s="379">
        <v>131</v>
      </c>
      <c r="H33" s="380">
        <v>11</v>
      </c>
      <c r="I33" s="379">
        <v>139</v>
      </c>
      <c r="J33" s="380">
        <v>11</v>
      </c>
      <c r="K33" s="379">
        <v>181</v>
      </c>
      <c r="L33" s="380">
        <v>11</v>
      </c>
      <c r="M33" s="379">
        <v>228</v>
      </c>
      <c r="N33" s="380">
        <v>11</v>
      </c>
      <c r="O33" s="379">
        <v>401</v>
      </c>
      <c r="P33" s="380">
        <v>11</v>
      </c>
      <c r="Q33" s="381">
        <v>1561</v>
      </c>
      <c r="R33" s="380">
        <v>11</v>
      </c>
      <c r="S33" s="381">
        <v>4001</v>
      </c>
      <c r="T33" s="380">
        <v>11</v>
      </c>
      <c r="U33" s="381">
        <v>9201</v>
      </c>
      <c r="V33" s="380">
        <v>11</v>
      </c>
      <c r="W33" s="381">
        <v>14151</v>
      </c>
      <c r="X33" s="380">
        <v>11</v>
      </c>
      <c r="Y33" s="381">
        <v>7551</v>
      </c>
      <c r="Z33" s="380">
        <v>11</v>
      </c>
      <c r="AA33" s="381">
        <v>15501</v>
      </c>
      <c r="AB33" s="380">
        <v>11</v>
      </c>
      <c r="AC33" s="381">
        <v>22001</v>
      </c>
      <c r="AD33" s="380">
        <v>11</v>
      </c>
      <c r="AE33" s="382"/>
      <c r="AF33" s="380"/>
      <c r="AG33" s="382"/>
      <c r="AH33" s="380"/>
      <c r="AI33" s="382"/>
      <c r="AJ33" s="380"/>
      <c r="AK33" s="382"/>
      <c r="AL33" s="380"/>
      <c r="AM33" s="382"/>
      <c r="AN33" s="380"/>
      <c r="AO33" s="382"/>
      <c r="AP33" s="380"/>
      <c r="AQ33" s="382"/>
      <c r="AR33" s="380"/>
      <c r="AS33" s="382"/>
      <c r="AT33" s="380"/>
    </row>
    <row r="34" spans="1:46" x14ac:dyDescent="0.25">
      <c r="A34" s="379">
        <v>89</v>
      </c>
      <c r="B34" s="380">
        <v>11</v>
      </c>
      <c r="C34" s="379">
        <v>106</v>
      </c>
      <c r="D34" s="380">
        <v>11</v>
      </c>
      <c r="E34" s="379">
        <v>131</v>
      </c>
      <c r="F34" s="380">
        <v>11</v>
      </c>
      <c r="G34" s="379">
        <v>134</v>
      </c>
      <c r="H34" s="380">
        <v>11</v>
      </c>
      <c r="I34" s="379">
        <v>142</v>
      </c>
      <c r="J34" s="380">
        <v>11</v>
      </c>
      <c r="K34" s="379">
        <v>185</v>
      </c>
      <c r="L34" s="380">
        <v>11</v>
      </c>
      <c r="M34" s="379">
        <v>230</v>
      </c>
      <c r="N34" s="380">
        <v>11</v>
      </c>
      <c r="O34" s="379">
        <v>404</v>
      </c>
      <c r="P34" s="380">
        <v>11</v>
      </c>
      <c r="Q34" s="381">
        <v>2000</v>
      </c>
      <c r="R34" s="380">
        <v>11</v>
      </c>
      <c r="S34" s="381">
        <v>4050</v>
      </c>
      <c r="T34" s="380">
        <v>11</v>
      </c>
      <c r="U34" s="381">
        <v>9300</v>
      </c>
      <c r="V34" s="380">
        <v>11</v>
      </c>
      <c r="W34" s="381">
        <v>14300</v>
      </c>
      <c r="X34" s="380">
        <v>11</v>
      </c>
      <c r="Y34" s="381">
        <v>8100</v>
      </c>
      <c r="Z34" s="380">
        <v>11</v>
      </c>
      <c r="AA34" s="381">
        <v>16150</v>
      </c>
      <c r="AB34" s="380">
        <v>11</v>
      </c>
      <c r="AC34" s="381">
        <v>22300</v>
      </c>
      <c r="AD34" s="380">
        <v>11</v>
      </c>
      <c r="AE34" s="382">
        <v>410</v>
      </c>
      <c r="AF34" s="380">
        <v>16</v>
      </c>
      <c r="AG34" s="382">
        <v>860</v>
      </c>
      <c r="AH34" s="380">
        <v>16</v>
      </c>
      <c r="AI34" s="382"/>
      <c r="AJ34" s="380">
        <v>16</v>
      </c>
      <c r="AK34" s="382"/>
      <c r="AL34" s="380">
        <v>16</v>
      </c>
      <c r="AM34" s="382">
        <v>700</v>
      </c>
      <c r="AN34" s="380">
        <v>16</v>
      </c>
      <c r="AO34" s="382">
        <v>2100</v>
      </c>
      <c r="AP34" s="380">
        <v>16</v>
      </c>
      <c r="AQ34" s="382">
        <v>2200</v>
      </c>
      <c r="AR34" s="380">
        <v>16</v>
      </c>
      <c r="AS34" s="382">
        <v>2000</v>
      </c>
      <c r="AT34" s="380">
        <v>16</v>
      </c>
    </row>
    <row r="35" spans="1:46" x14ac:dyDescent="0.25">
      <c r="A35" s="379">
        <v>90</v>
      </c>
      <c r="B35" s="380">
        <v>10</v>
      </c>
      <c r="C35" s="379">
        <v>107</v>
      </c>
      <c r="D35" s="380">
        <v>10</v>
      </c>
      <c r="E35" s="379">
        <v>132</v>
      </c>
      <c r="F35" s="380">
        <v>10</v>
      </c>
      <c r="G35" s="379">
        <v>135</v>
      </c>
      <c r="H35" s="380">
        <v>10</v>
      </c>
      <c r="I35" s="379">
        <v>143</v>
      </c>
      <c r="J35" s="380">
        <v>10</v>
      </c>
      <c r="K35" s="379">
        <v>186</v>
      </c>
      <c r="L35" s="380">
        <v>10</v>
      </c>
      <c r="M35" s="379">
        <v>231</v>
      </c>
      <c r="N35" s="380">
        <v>10</v>
      </c>
      <c r="O35" s="379">
        <v>407</v>
      </c>
      <c r="P35" s="380">
        <v>10</v>
      </c>
      <c r="Q35" s="381">
        <v>2001</v>
      </c>
      <c r="R35" s="380">
        <v>10</v>
      </c>
      <c r="S35" s="381">
        <v>4051</v>
      </c>
      <c r="T35" s="380">
        <v>10</v>
      </c>
      <c r="U35" s="381">
        <v>9301</v>
      </c>
      <c r="V35" s="380">
        <v>10</v>
      </c>
      <c r="W35" s="381">
        <v>14301</v>
      </c>
      <c r="X35" s="380">
        <v>10</v>
      </c>
      <c r="Y35" s="381">
        <v>8101</v>
      </c>
      <c r="Z35" s="380">
        <v>10</v>
      </c>
      <c r="AA35" s="381">
        <v>16151</v>
      </c>
      <c r="AB35" s="380">
        <v>10</v>
      </c>
      <c r="AC35" s="381">
        <v>22301</v>
      </c>
      <c r="AD35" s="380">
        <v>10</v>
      </c>
      <c r="AE35" s="382"/>
      <c r="AF35" s="380"/>
      <c r="AG35" s="382"/>
      <c r="AH35" s="380"/>
      <c r="AI35" s="382"/>
      <c r="AJ35" s="380"/>
      <c r="AK35" s="382"/>
      <c r="AL35" s="380"/>
      <c r="AM35" s="382"/>
      <c r="AN35" s="380"/>
      <c r="AO35" s="382"/>
      <c r="AP35" s="380"/>
      <c r="AQ35" s="382"/>
      <c r="AR35" s="380"/>
      <c r="AS35" s="382"/>
      <c r="AT35" s="380"/>
    </row>
    <row r="36" spans="1:46" x14ac:dyDescent="0.25">
      <c r="A36" s="379">
        <v>92</v>
      </c>
      <c r="B36" s="380">
        <v>10</v>
      </c>
      <c r="C36" s="379">
        <v>110</v>
      </c>
      <c r="D36" s="380">
        <v>10</v>
      </c>
      <c r="E36" s="379">
        <v>134</v>
      </c>
      <c r="F36" s="380">
        <v>10</v>
      </c>
      <c r="G36" s="379">
        <v>138</v>
      </c>
      <c r="H36" s="380">
        <v>10</v>
      </c>
      <c r="I36" s="379">
        <v>146</v>
      </c>
      <c r="J36" s="380">
        <v>10</v>
      </c>
      <c r="K36" s="379">
        <v>190</v>
      </c>
      <c r="L36" s="380">
        <v>10</v>
      </c>
      <c r="M36" s="379">
        <v>233</v>
      </c>
      <c r="N36" s="380">
        <v>10</v>
      </c>
      <c r="O36" s="379">
        <v>410</v>
      </c>
      <c r="P36" s="380">
        <v>10</v>
      </c>
      <c r="Q36" s="381">
        <v>2040</v>
      </c>
      <c r="R36" s="380">
        <v>10</v>
      </c>
      <c r="S36" s="381">
        <v>4100</v>
      </c>
      <c r="T36" s="380">
        <v>10</v>
      </c>
      <c r="U36" s="381">
        <v>9400</v>
      </c>
      <c r="V36" s="380">
        <v>10</v>
      </c>
      <c r="W36" s="381">
        <v>14450</v>
      </c>
      <c r="X36" s="380">
        <v>10</v>
      </c>
      <c r="Y36" s="381">
        <v>8200</v>
      </c>
      <c r="Z36" s="380">
        <v>10</v>
      </c>
      <c r="AA36" s="381">
        <v>16400</v>
      </c>
      <c r="AB36" s="380">
        <v>10</v>
      </c>
      <c r="AC36" s="381">
        <v>23000</v>
      </c>
      <c r="AD36" s="380">
        <v>10</v>
      </c>
      <c r="AE36" s="382">
        <v>425</v>
      </c>
      <c r="AF36" s="380">
        <v>17</v>
      </c>
      <c r="AG36" s="382">
        <v>880</v>
      </c>
      <c r="AH36" s="380">
        <v>17</v>
      </c>
      <c r="AI36" s="382">
        <v>134</v>
      </c>
      <c r="AJ36" s="380">
        <v>17</v>
      </c>
      <c r="AK36" s="382">
        <v>220</v>
      </c>
      <c r="AL36" s="380">
        <v>17</v>
      </c>
      <c r="AM36" s="382">
        <v>725</v>
      </c>
      <c r="AN36" s="380">
        <v>17</v>
      </c>
      <c r="AO36" s="382">
        <v>2200</v>
      </c>
      <c r="AP36" s="380">
        <v>17</v>
      </c>
      <c r="AQ36" s="382">
        <v>2400</v>
      </c>
      <c r="AR36" s="380">
        <v>17</v>
      </c>
      <c r="AS36" s="382">
        <v>2100</v>
      </c>
      <c r="AT36" s="380">
        <v>17</v>
      </c>
    </row>
    <row r="37" spans="1:46" x14ac:dyDescent="0.25">
      <c r="A37" s="379">
        <v>93</v>
      </c>
      <c r="B37" s="380">
        <v>9</v>
      </c>
      <c r="C37" s="379">
        <v>111</v>
      </c>
      <c r="D37" s="380">
        <v>9</v>
      </c>
      <c r="E37" s="379">
        <v>135</v>
      </c>
      <c r="F37" s="380">
        <v>9</v>
      </c>
      <c r="G37" s="379">
        <v>139</v>
      </c>
      <c r="H37" s="380">
        <v>9</v>
      </c>
      <c r="I37" s="379">
        <v>147</v>
      </c>
      <c r="J37" s="380">
        <v>9</v>
      </c>
      <c r="K37" s="379">
        <v>191</v>
      </c>
      <c r="L37" s="380">
        <v>9</v>
      </c>
      <c r="M37" s="379">
        <v>234</v>
      </c>
      <c r="N37" s="380">
        <v>9</v>
      </c>
      <c r="O37" s="379">
        <v>413</v>
      </c>
      <c r="P37" s="380">
        <v>9</v>
      </c>
      <c r="Q37" s="381">
        <v>2041</v>
      </c>
      <c r="R37" s="380">
        <v>9</v>
      </c>
      <c r="S37" s="381">
        <v>4101</v>
      </c>
      <c r="T37" s="380">
        <v>9</v>
      </c>
      <c r="U37" s="381">
        <v>9401</v>
      </c>
      <c r="V37" s="380">
        <v>9</v>
      </c>
      <c r="W37" s="381">
        <v>14451</v>
      </c>
      <c r="X37" s="380">
        <v>9</v>
      </c>
      <c r="Y37" s="381">
        <v>8201</v>
      </c>
      <c r="Z37" s="380">
        <v>9</v>
      </c>
      <c r="AA37" s="381">
        <v>16401</v>
      </c>
      <c r="AB37" s="380">
        <v>9</v>
      </c>
      <c r="AC37" s="381">
        <v>23001</v>
      </c>
      <c r="AD37" s="380">
        <v>9</v>
      </c>
      <c r="AE37" s="382"/>
      <c r="AF37" s="380"/>
      <c r="AG37" s="382"/>
      <c r="AH37" s="380"/>
      <c r="AI37" s="382"/>
      <c r="AJ37" s="380"/>
      <c r="AK37" s="382"/>
      <c r="AL37" s="380"/>
      <c r="AM37" s="382"/>
      <c r="AN37" s="380"/>
      <c r="AO37" s="382"/>
      <c r="AP37" s="380"/>
      <c r="AQ37" s="382"/>
      <c r="AR37" s="380"/>
      <c r="AS37" s="382"/>
      <c r="AT37" s="380"/>
    </row>
    <row r="38" spans="1:46" x14ac:dyDescent="0.25">
      <c r="A38" s="379">
        <v>95</v>
      </c>
      <c r="B38" s="380">
        <v>9</v>
      </c>
      <c r="C38" s="379">
        <v>114</v>
      </c>
      <c r="D38" s="380">
        <v>9</v>
      </c>
      <c r="E38" s="379">
        <v>138</v>
      </c>
      <c r="F38" s="380">
        <v>9</v>
      </c>
      <c r="G38" s="379">
        <v>142</v>
      </c>
      <c r="H38" s="380">
        <v>9</v>
      </c>
      <c r="I38" s="379">
        <v>150</v>
      </c>
      <c r="J38" s="380">
        <v>9</v>
      </c>
      <c r="K38" s="379">
        <v>195</v>
      </c>
      <c r="L38" s="380">
        <v>9</v>
      </c>
      <c r="M38" s="379">
        <v>236</v>
      </c>
      <c r="N38" s="380">
        <v>9</v>
      </c>
      <c r="O38" s="379">
        <v>416</v>
      </c>
      <c r="P38" s="380">
        <v>9</v>
      </c>
      <c r="Q38" s="381">
        <v>2080</v>
      </c>
      <c r="R38" s="380">
        <v>9</v>
      </c>
      <c r="S38" s="381">
        <v>4150</v>
      </c>
      <c r="T38" s="380">
        <v>9</v>
      </c>
      <c r="U38" s="381">
        <v>9500</v>
      </c>
      <c r="V38" s="380">
        <v>9</v>
      </c>
      <c r="W38" s="381">
        <v>15000</v>
      </c>
      <c r="X38" s="380">
        <v>9</v>
      </c>
      <c r="Y38" s="381">
        <v>8300</v>
      </c>
      <c r="Z38" s="380">
        <v>9</v>
      </c>
      <c r="AA38" s="381">
        <v>17050</v>
      </c>
      <c r="AB38" s="380">
        <v>9</v>
      </c>
      <c r="AC38" s="381">
        <v>23300</v>
      </c>
      <c r="AD38" s="380">
        <v>9</v>
      </c>
      <c r="AE38" s="382">
        <v>440</v>
      </c>
      <c r="AF38" s="380">
        <v>18</v>
      </c>
      <c r="AG38" s="382">
        <v>900</v>
      </c>
      <c r="AH38" s="380">
        <v>18</v>
      </c>
      <c r="AI38" s="382">
        <v>138</v>
      </c>
      <c r="AJ38" s="380">
        <v>18</v>
      </c>
      <c r="AK38" s="382">
        <v>230</v>
      </c>
      <c r="AL38" s="380">
        <v>18</v>
      </c>
      <c r="AM38" s="382">
        <v>750</v>
      </c>
      <c r="AN38" s="380">
        <v>18</v>
      </c>
      <c r="AO38" s="382">
        <v>2300</v>
      </c>
      <c r="AP38" s="380">
        <v>18</v>
      </c>
      <c r="AQ38" s="382">
        <v>2600</v>
      </c>
      <c r="AR38" s="380">
        <v>18</v>
      </c>
      <c r="AS38" s="382">
        <v>2300</v>
      </c>
      <c r="AT38" s="380">
        <v>18</v>
      </c>
    </row>
    <row r="39" spans="1:46" x14ac:dyDescent="0.25">
      <c r="A39" s="379">
        <v>96</v>
      </c>
      <c r="B39" s="380">
        <v>8</v>
      </c>
      <c r="C39" s="379">
        <v>115</v>
      </c>
      <c r="D39" s="380">
        <v>8</v>
      </c>
      <c r="E39" s="379">
        <v>139</v>
      </c>
      <c r="F39" s="380">
        <v>8</v>
      </c>
      <c r="G39" s="379">
        <v>143</v>
      </c>
      <c r="H39" s="380">
        <v>8</v>
      </c>
      <c r="I39" s="379">
        <v>151</v>
      </c>
      <c r="J39" s="380">
        <v>8</v>
      </c>
      <c r="K39" s="379">
        <v>196</v>
      </c>
      <c r="L39" s="380">
        <v>8</v>
      </c>
      <c r="M39" s="379">
        <v>237</v>
      </c>
      <c r="N39" s="380">
        <v>8</v>
      </c>
      <c r="O39" s="379">
        <v>419</v>
      </c>
      <c r="P39" s="380">
        <v>8</v>
      </c>
      <c r="Q39" s="381">
        <v>2081</v>
      </c>
      <c r="R39" s="380">
        <v>8</v>
      </c>
      <c r="S39" s="381">
        <v>4151</v>
      </c>
      <c r="T39" s="380">
        <v>8</v>
      </c>
      <c r="U39" s="381">
        <v>9501</v>
      </c>
      <c r="V39" s="380">
        <v>8</v>
      </c>
      <c r="W39" s="381">
        <v>15001</v>
      </c>
      <c r="X39" s="380">
        <v>8</v>
      </c>
      <c r="Y39" s="381">
        <v>8301</v>
      </c>
      <c r="Z39" s="380">
        <v>8</v>
      </c>
      <c r="AA39" s="381">
        <v>17051</v>
      </c>
      <c r="AB39" s="380">
        <v>8</v>
      </c>
      <c r="AC39" s="381">
        <v>23301</v>
      </c>
      <c r="AD39" s="380">
        <v>8</v>
      </c>
      <c r="AE39" s="382"/>
      <c r="AF39" s="380"/>
      <c r="AG39" s="382"/>
      <c r="AH39" s="380"/>
      <c r="AI39" s="382"/>
      <c r="AJ39" s="380"/>
      <c r="AK39" s="382"/>
      <c r="AL39" s="380"/>
      <c r="AM39" s="382"/>
      <c r="AN39" s="380"/>
      <c r="AO39" s="382"/>
      <c r="AP39" s="380"/>
      <c r="AQ39" s="382"/>
      <c r="AR39" s="380"/>
      <c r="AS39" s="382"/>
      <c r="AT39" s="380"/>
    </row>
    <row r="40" spans="1:46" x14ac:dyDescent="0.25">
      <c r="A40" s="379">
        <v>98</v>
      </c>
      <c r="B40" s="380">
        <v>8</v>
      </c>
      <c r="C40" s="379">
        <v>118</v>
      </c>
      <c r="D40" s="380">
        <v>8</v>
      </c>
      <c r="E40" s="379">
        <v>142</v>
      </c>
      <c r="F40" s="380">
        <v>8</v>
      </c>
      <c r="G40" s="379">
        <v>146</v>
      </c>
      <c r="H40" s="380">
        <v>8</v>
      </c>
      <c r="I40" s="379">
        <v>155</v>
      </c>
      <c r="J40" s="380">
        <v>8</v>
      </c>
      <c r="K40" s="379">
        <v>200</v>
      </c>
      <c r="L40" s="380">
        <v>8</v>
      </c>
      <c r="M40" s="379">
        <v>239</v>
      </c>
      <c r="N40" s="380">
        <v>8</v>
      </c>
      <c r="O40" s="379">
        <v>422</v>
      </c>
      <c r="P40" s="380">
        <v>8</v>
      </c>
      <c r="Q40" s="381">
        <v>2120</v>
      </c>
      <c r="R40" s="380">
        <v>8</v>
      </c>
      <c r="S40" s="381">
        <v>4200</v>
      </c>
      <c r="T40" s="380">
        <v>8</v>
      </c>
      <c r="U40" s="381">
        <v>10000</v>
      </c>
      <c r="V40" s="380">
        <v>8</v>
      </c>
      <c r="W40" s="381">
        <v>15150</v>
      </c>
      <c r="X40" s="380">
        <v>8</v>
      </c>
      <c r="Y40" s="381">
        <v>8450</v>
      </c>
      <c r="Z40" s="380">
        <v>8</v>
      </c>
      <c r="AA40" s="381">
        <v>17300</v>
      </c>
      <c r="AB40" s="380">
        <v>8</v>
      </c>
      <c r="AC40" s="381">
        <v>24000</v>
      </c>
      <c r="AD40" s="380">
        <v>8</v>
      </c>
      <c r="AE40" s="382">
        <v>455</v>
      </c>
      <c r="AF40" s="380">
        <v>19</v>
      </c>
      <c r="AG40" s="382">
        <v>925</v>
      </c>
      <c r="AH40" s="380">
        <v>19</v>
      </c>
      <c r="AI40" s="382">
        <v>142</v>
      </c>
      <c r="AJ40" s="380">
        <v>19</v>
      </c>
      <c r="AK40" s="382">
        <v>240</v>
      </c>
      <c r="AL40" s="380">
        <v>19</v>
      </c>
      <c r="AM40" s="382">
        <v>775</v>
      </c>
      <c r="AN40" s="380">
        <v>19</v>
      </c>
      <c r="AO40" s="382">
        <v>2400</v>
      </c>
      <c r="AP40" s="380">
        <v>19</v>
      </c>
      <c r="AQ40" s="382">
        <v>2800</v>
      </c>
      <c r="AR40" s="380">
        <v>19</v>
      </c>
      <c r="AS40" s="382">
        <v>2500</v>
      </c>
      <c r="AT40" s="380">
        <v>19</v>
      </c>
    </row>
    <row r="41" spans="1:46" x14ac:dyDescent="0.25">
      <c r="A41" s="379">
        <v>99</v>
      </c>
      <c r="B41" s="380">
        <v>7</v>
      </c>
      <c r="C41" s="379">
        <v>119</v>
      </c>
      <c r="D41" s="380">
        <v>7</v>
      </c>
      <c r="E41" s="379">
        <v>143</v>
      </c>
      <c r="F41" s="380">
        <v>7</v>
      </c>
      <c r="G41" s="379">
        <v>147</v>
      </c>
      <c r="H41" s="380">
        <v>7</v>
      </c>
      <c r="I41" s="379">
        <v>156</v>
      </c>
      <c r="J41" s="380">
        <v>7</v>
      </c>
      <c r="K41" s="379">
        <v>201</v>
      </c>
      <c r="L41" s="380">
        <v>7</v>
      </c>
      <c r="M41" s="379">
        <v>240</v>
      </c>
      <c r="N41" s="380">
        <v>7</v>
      </c>
      <c r="O41" s="379">
        <v>425</v>
      </c>
      <c r="P41" s="380">
        <v>7</v>
      </c>
      <c r="Q41" s="381">
        <v>2121</v>
      </c>
      <c r="R41" s="380">
        <v>7</v>
      </c>
      <c r="S41" s="381">
        <v>4201</v>
      </c>
      <c r="T41" s="380">
        <v>7</v>
      </c>
      <c r="U41" s="381">
        <v>10001</v>
      </c>
      <c r="V41" s="380">
        <v>7</v>
      </c>
      <c r="W41" s="381">
        <v>15151</v>
      </c>
      <c r="X41" s="380">
        <v>7</v>
      </c>
      <c r="Y41" s="381">
        <v>8451</v>
      </c>
      <c r="Z41" s="380">
        <v>7</v>
      </c>
      <c r="AA41" s="381">
        <v>17301</v>
      </c>
      <c r="AB41" s="380">
        <v>7</v>
      </c>
      <c r="AC41" s="381">
        <v>24001</v>
      </c>
      <c r="AD41" s="380">
        <v>7</v>
      </c>
      <c r="AE41" s="382"/>
      <c r="AF41" s="380"/>
      <c r="AG41" s="382"/>
      <c r="AH41" s="380"/>
      <c r="AI41" s="382"/>
      <c r="AJ41" s="380"/>
      <c r="AK41" s="382"/>
      <c r="AL41" s="380"/>
      <c r="AM41" s="382"/>
      <c r="AN41" s="380"/>
      <c r="AO41" s="382"/>
      <c r="AP41" s="380"/>
      <c r="AQ41" s="382"/>
      <c r="AR41" s="380"/>
      <c r="AS41" s="382"/>
      <c r="AT41" s="380"/>
    </row>
    <row r="42" spans="1:46" x14ac:dyDescent="0.25">
      <c r="A42" s="379">
        <v>102</v>
      </c>
      <c r="B42" s="380">
        <v>7</v>
      </c>
      <c r="C42" s="379">
        <v>122</v>
      </c>
      <c r="D42" s="380">
        <v>7</v>
      </c>
      <c r="E42" s="379">
        <v>146</v>
      </c>
      <c r="F42" s="380">
        <v>7</v>
      </c>
      <c r="G42" s="379">
        <v>150</v>
      </c>
      <c r="H42" s="380">
        <v>7</v>
      </c>
      <c r="I42" s="379">
        <v>160</v>
      </c>
      <c r="J42" s="380">
        <v>7</v>
      </c>
      <c r="K42" s="379">
        <v>205</v>
      </c>
      <c r="L42" s="380">
        <v>7</v>
      </c>
      <c r="M42" s="379">
        <v>242</v>
      </c>
      <c r="N42" s="380">
        <v>7</v>
      </c>
      <c r="O42" s="379">
        <v>428</v>
      </c>
      <c r="P42" s="380">
        <v>7</v>
      </c>
      <c r="Q42" s="381">
        <v>2160</v>
      </c>
      <c r="R42" s="380">
        <v>7</v>
      </c>
      <c r="S42" s="381">
        <v>4250</v>
      </c>
      <c r="T42" s="380">
        <v>7</v>
      </c>
      <c r="U42" s="381">
        <v>10100</v>
      </c>
      <c r="V42" s="380">
        <v>7</v>
      </c>
      <c r="W42" s="381">
        <v>15300</v>
      </c>
      <c r="X42" s="380">
        <v>7</v>
      </c>
      <c r="Y42" s="381">
        <v>9000</v>
      </c>
      <c r="Z42" s="380">
        <v>7</v>
      </c>
      <c r="AA42" s="381">
        <v>18000</v>
      </c>
      <c r="AB42" s="380">
        <v>7</v>
      </c>
      <c r="AC42" s="381">
        <v>24300</v>
      </c>
      <c r="AD42" s="380">
        <v>7</v>
      </c>
      <c r="AE42" s="382">
        <v>470</v>
      </c>
      <c r="AF42" s="380">
        <v>20</v>
      </c>
      <c r="AG42" s="382">
        <v>950</v>
      </c>
      <c r="AH42" s="380">
        <v>20</v>
      </c>
      <c r="AI42" s="382">
        <v>146</v>
      </c>
      <c r="AJ42" s="380">
        <v>20</v>
      </c>
      <c r="AK42" s="382">
        <v>250</v>
      </c>
      <c r="AL42" s="380">
        <v>20</v>
      </c>
      <c r="AM42" s="382">
        <v>820</v>
      </c>
      <c r="AN42" s="380">
        <v>20</v>
      </c>
      <c r="AO42" s="382">
        <v>2500</v>
      </c>
      <c r="AP42" s="380">
        <v>20</v>
      </c>
      <c r="AQ42" s="382">
        <v>3000</v>
      </c>
      <c r="AR42" s="380">
        <v>20</v>
      </c>
      <c r="AS42" s="382">
        <v>2700</v>
      </c>
      <c r="AT42" s="380">
        <v>20</v>
      </c>
    </row>
    <row r="43" spans="1:46" x14ac:dyDescent="0.25">
      <c r="A43" s="379">
        <v>103</v>
      </c>
      <c r="B43" s="380">
        <v>6</v>
      </c>
      <c r="C43" s="379">
        <v>123</v>
      </c>
      <c r="D43" s="380">
        <v>6</v>
      </c>
      <c r="E43" s="379">
        <v>147</v>
      </c>
      <c r="F43" s="380">
        <v>6</v>
      </c>
      <c r="G43" s="379">
        <v>151</v>
      </c>
      <c r="H43" s="380">
        <v>6</v>
      </c>
      <c r="I43" s="379">
        <v>161</v>
      </c>
      <c r="J43" s="380">
        <v>6</v>
      </c>
      <c r="K43" s="379">
        <v>206</v>
      </c>
      <c r="L43" s="380">
        <v>6</v>
      </c>
      <c r="M43" s="379">
        <v>243</v>
      </c>
      <c r="N43" s="380">
        <v>6</v>
      </c>
      <c r="O43" s="379">
        <v>431</v>
      </c>
      <c r="P43" s="380">
        <v>6</v>
      </c>
      <c r="Q43" s="381">
        <v>2161</v>
      </c>
      <c r="R43" s="380">
        <v>6</v>
      </c>
      <c r="S43" s="381">
        <v>4251</v>
      </c>
      <c r="T43" s="380">
        <v>6</v>
      </c>
      <c r="U43" s="381">
        <v>10101</v>
      </c>
      <c r="V43" s="380">
        <v>6</v>
      </c>
      <c r="W43" s="381">
        <v>15301</v>
      </c>
      <c r="X43" s="380">
        <v>6</v>
      </c>
      <c r="Y43" s="381">
        <v>9001</v>
      </c>
      <c r="Z43" s="380">
        <v>6</v>
      </c>
      <c r="AA43" s="381">
        <v>18001</v>
      </c>
      <c r="AB43" s="380">
        <v>6</v>
      </c>
      <c r="AC43" s="381">
        <v>24301</v>
      </c>
      <c r="AD43" s="380">
        <v>6</v>
      </c>
      <c r="AE43" s="382"/>
      <c r="AF43" s="380"/>
      <c r="AG43" s="382"/>
      <c r="AH43" s="380"/>
      <c r="AI43" s="382"/>
      <c r="AJ43" s="380"/>
      <c r="AK43" s="382"/>
      <c r="AL43" s="380"/>
      <c r="AM43" s="382"/>
      <c r="AN43" s="380"/>
      <c r="AO43" s="382"/>
      <c r="AP43" s="380"/>
      <c r="AQ43" s="382"/>
      <c r="AR43" s="380"/>
      <c r="AS43" s="382"/>
      <c r="AT43" s="380"/>
    </row>
    <row r="44" spans="1:46" x14ac:dyDescent="0.25">
      <c r="A44" s="379">
        <v>106</v>
      </c>
      <c r="B44" s="380">
        <v>6</v>
      </c>
      <c r="C44" s="379">
        <v>126</v>
      </c>
      <c r="D44" s="380">
        <v>6</v>
      </c>
      <c r="E44" s="379">
        <v>150</v>
      </c>
      <c r="F44" s="380">
        <v>6</v>
      </c>
      <c r="G44" s="379">
        <v>155</v>
      </c>
      <c r="H44" s="380">
        <v>6</v>
      </c>
      <c r="I44" s="379">
        <v>165</v>
      </c>
      <c r="J44" s="380">
        <v>6</v>
      </c>
      <c r="K44" s="379">
        <v>210</v>
      </c>
      <c r="L44" s="380">
        <v>6</v>
      </c>
      <c r="M44" s="379">
        <v>246</v>
      </c>
      <c r="N44" s="380">
        <v>6</v>
      </c>
      <c r="O44" s="379">
        <v>434</v>
      </c>
      <c r="P44" s="380">
        <v>6</v>
      </c>
      <c r="Q44" s="381">
        <v>2200</v>
      </c>
      <c r="R44" s="380">
        <v>6</v>
      </c>
      <c r="S44" s="381">
        <v>4300</v>
      </c>
      <c r="T44" s="380">
        <v>6</v>
      </c>
      <c r="U44" s="381">
        <v>10200</v>
      </c>
      <c r="V44" s="380">
        <v>6</v>
      </c>
      <c r="W44" s="381">
        <v>15450</v>
      </c>
      <c r="X44" s="380">
        <v>6</v>
      </c>
      <c r="Y44" s="381">
        <v>9150</v>
      </c>
      <c r="Z44" s="380">
        <v>6</v>
      </c>
      <c r="AA44" s="381">
        <v>18300</v>
      </c>
      <c r="AB44" s="380">
        <v>6</v>
      </c>
      <c r="AC44" s="381">
        <v>25000</v>
      </c>
      <c r="AD44" s="380">
        <v>6</v>
      </c>
      <c r="AE44" s="382">
        <v>480</v>
      </c>
      <c r="AF44" s="380">
        <v>21</v>
      </c>
      <c r="AG44" s="382">
        <v>975</v>
      </c>
      <c r="AH44" s="380">
        <v>21</v>
      </c>
      <c r="AI44" s="382">
        <v>150</v>
      </c>
      <c r="AJ44" s="380">
        <v>21</v>
      </c>
      <c r="AK44" s="382">
        <v>260</v>
      </c>
      <c r="AL44" s="380">
        <v>21</v>
      </c>
      <c r="AM44" s="382">
        <v>900</v>
      </c>
      <c r="AN44" s="380">
        <v>21</v>
      </c>
      <c r="AO44" s="382">
        <v>2600</v>
      </c>
      <c r="AP44" s="380">
        <v>21</v>
      </c>
      <c r="AQ44" s="382">
        <v>3200</v>
      </c>
      <c r="AR44" s="380">
        <v>21</v>
      </c>
      <c r="AS44" s="382">
        <v>2900</v>
      </c>
      <c r="AT44" s="380">
        <v>21</v>
      </c>
    </row>
    <row r="45" spans="1:46" x14ac:dyDescent="0.25">
      <c r="A45" s="379">
        <v>105</v>
      </c>
      <c r="B45" s="380">
        <v>5</v>
      </c>
      <c r="C45" s="379">
        <v>127</v>
      </c>
      <c r="D45" s="380">
        <v>5</v>
      </c>
      <c r="E45" s="379">
        <v>151</v>
      </c>
      <c r="F45" s="380">
        <v>5</v>
      </c>
      <c r="G45" s="379">
        <v>156</v>
      </c>
      <c r="H45" s="380">
        <v>5</v>
      </c>
      <c r="I45" s="379">
        <v>166</v>
      </c>
      <c r="J45" s="380">
        <v>5</v>
      </c>
      <c r="K45" s="379">
        <v>211</v>
      </c>
      <c r="L45" s="380">
        <v>5</v>
      </c>
      <c r="M45" s="379">
        <v>247</v>
      </c>
      <c r="N45" s="380">
        <v>5</v>
      </c>
      <c r="O45" s="379">
        <v>437</v>
      </c>
      <c r="P45" s="380">
        <v>5</v>
      </c>
      <c r="Q45" s="381">
        <v>2201</v>
      </c>
      <c r="R45" s="380">
        <v>5</v>
      </c>
      <c r="S45" s="381">
        <v>4301</v>
      </c>
      <c r="T45" s="380">
        <v>5</v>
      </c>
      <c r="U45" s="381">
        <v>10201</v>
      </c>
      <c r="V45" s="380">
        <v>5</v>
      </c>
      <c r="W45" s="381">
        <v>15451</v>
      </c>
      <c r="X45" s="380">
        <v>5</v>
      </c>
      <c r="Y45" s="381">
        <v>9151</v>
      </c>
      <c r="Z45" s="380">
        <v>5</v>
      </c>
      <c r="AA45" s="381">
        <v>18301</v>
      </c>
      <c r="AB45" s="380">
        <v>5</v>
      </c>
      <c r="AC45" s="381">
        <v>25001</v>
      </c>
      <c r="AD45" s="380">
        <v>5</v>
      </c>
      <c r="AE45" s="382"/>
      <c r="AF45" s="380"/>
      <c r="AG45" s="382"/>
      <c r="AH45" s="380"/>
      <c r="AI45" s="382"/>
      <c r="AJ45" s="380"/>
      <c r="AK45" s="382"/>
      <c r="AL45" s="380"/>
      <c r="AM45" s="382"/>
      <c r="AN45" s="380"/>
      <c r="AO45" s="382"/>
      <c r="AP45" s="380"/>
      <c r="AQ45" s="382"/>
      <c r="AR45" s="380"/>
      <c r="AS45" s="382"/>
      <c r="AT45" s="380"/>
    </row>
    <row r="46" spans="1:46" x14ac:dyDescent="0.25">
      <c r="A46" s="379">
        <v>110</v>
      </c>
      <c r="B46" s="380">
        <v>5</v>
      </c>
      <c r="C46" s="379">
        <v>130</v>
      </c>
      <c r="D46" s="380">
        <v>5</v>
      </c>
      <c r="E46" s="379">
        <v>155</v>
      </c>
      <c r="F46" s="380">
        <v>5</v>
      </c>
      <c r="G46" s="379">
        <v>160</v>
      </c>
      <c r="H46" s="380">
        <v>5</v>
      </c>
      <c r="I46" s="379">
        <v>170</v>
      </c>
      <c r="J46" s="380">
        <v>5</v>
      </c>
      <c r="K46" s="379">
        <v>215</v>
      </c>
      <c r="L46" s="380">
        <v>5</v>
      </c>
      <c r="M46" s="379">
        <v>250</v>
      </c>
      <c r="N46" s="380">
        <v>5</v>
      </c>
      <c r="O46" s="379">
        <v>440</v>
      </c>
      <c r="P46" s="380">
        <v>5</v>
      </c>
      <c r="Q46" s="381">
        <v>2250</v>
      </c>
      <c r="R46" s="380">
        <v>5</v>
      </c>
      <c r="S46" s="381">
        <v>4350</v>
      </c>
      <c r="T46" s="380">
        <v>5</v>
      </c>
      <c r="U46" s="381">
        <v>10300</v>
      </c>
      <c r="V46" s="380">
        <v>5</v>
      </c>
      <c r="W46" s="381">
        <v>16000</v>
      </c>
      <c r="X46" s="380">
        <v>5</v>
      </c>
      <c r="Y46" s="381">
        <v>9300</v>
      </c>
      <c r="Z46" s="380">
        <v>5</v>
      </c>
      <c r="AA46" s="381">
        <v>19000</v>
      </c>
      <c r="AB46" s="380">
        <v>5</v>
      </c>
      <c r="AC46" s="381">
        <v>25300</v>
      </c>
      <c r="AD46" s="380">
        <v>5</v>
      </c>
      <c r="AE46" s="382">
        <v>490</v>
      </c>
      <c r="AF46" s="380">
        <v>22</v>
      </c>
      <c r="AG46" s="382">
        <v>1000</v>
      </c>
      <c r="AH46" s="380">
        <v>22</v>
      </c>
      <c r="AI46" s="382">
        <v>154</v>
      </c>
      <c r="AJ46" s="380">
        <v>22</v>
      </c>
      <c r="AK46" s="382">
        <v>270</v>
      </c>
      <c r="AL46" s="380">
        <v>22</v>
      </c>
      <c r="AM46" s="382">
        <v>1000</v>
      </c>
      <c r="AN46" s="380">
        <v>22</v>
      </c>
      <c r="AO46" s="382">
        <v>2800</v>
      </c>
      <c r="AP46" s="380">
        <v>22</v>
      </c>
      <c r="AQ46" s="382">
        <v>3400</v>
      </c>
      <c r="AR46" s="380">
        <v>22</v>
      </c>
      <c r="AS46" s="382">
        <v>3100</v>
      </c>
      <c r="AT46" s="380">
        <v>22</v>
      </c>
    </row>
    <row r="47" spans="1:46" x14ac:dyDescent="0.25">
      <c r="A47" s="379">
        <v>111</v>
      </c>
      <c r="B47" s="380">
        <v>4</v>
      </c>
      <c r="C47" s="379">
        <v>131</v>
      </c>
      <c r="D47" s="380">
        <v>4</v>
      </c>
      <c r="E47" s="379">
        <v>156</v>
      </c>
      <c r="F47" s="380">
        <v>4</v>
      </c>
      <c r="G47" s="379">
        <v>161</v>
      </c>
      <c r="H47" s="380">
        <v>4</v>
      </c>
      <c r="I47" s="379">
        <v>171</v>
      </c>
      <c r="J47" s="380">
        <v>4</v>
      </c>
      <c r="K47" s="379">
        <v>216</v>
      </c>
      <c r="L47" s="380">
        <v>4</v>
      </c>
      <c r="M47" s="379">
        <v>251</v>
      </c>
      <c r="N47" s="380">
        <v>4</v>
      </c>
      <c r="O47" s="379">
        <v>443</v>
      </c>
      <c r="P47" s="380">
        <v>4</v>
      </c>
      <c r="Q47" s="381">
        <v>2251</v>
      </c>
      <c r="R47" s="380">
        <v>4</v>
      </c>
      <c r="S47" s="381">
        <v>4351</v>
      </c>
      <c r="T47" s="380">
        <v>4</v>
      </c>
      <c r="U47" s="381">
        <v>10301</v>
      </c>
      <c r="V47" s="380">
        <v>4</v>
      </c>
      <c r="W47" s="381">
        <v>16001</v>
      </c>
      <c r="X47" s="380">
        <v>4</v>
      </c>
      <c r="Y47" s="381">
        <v>9301</v>
      </c>
      <c r="Z47" s="380">
        <v>4</v>
      </c>
      <c r="AA47" s="381">
        <v>19001</v>
      </c>
      <c r="AB47" s="380">
        <v>4</v>
      </c>
      <c r="AC47" s="381">
        <v>25301</v>
      </c>
      <c r="AD47" s="380">
        <v>4</v>
      </c>
      <c r="AE47" s="382"/>
      <c r="AF47" s="380"/>
      <c r="AG47" s="382"/>
      <c r="AH47" s="380"/>
      <c r="AI47" s="382"/>
      <c r="AJ47" s="380"/>
      <c r="AK47" s="382"/>
      <c r="AL47" s="380"/>
      <c r="AM47" s="382"/>
      <c r="AN47" s="380"/>
      <c r="AO47" s="382"/>
      <c r="AP47" s="380"/>
      <c r="AQ47" s="382"/>
      <c r="AR47" s="380"/>
      <c r="AS47" s="382"/>
      <c r="AT47" s="380"/>
    </row>
    <row r="48" spans="1:46" x14ac:dyDescent="0.25">
      <c r="A48" s="379">
        <v>115</v>
      </c>
      <c r="B48" s="380">
        <v>4</v>
      </c>
      <c r="C48" s="379">
        <v>134</v>
      </c>
      <c r="D48" s="380">
        <v>4</v>
      </c>
      <c r="E48" s="379">
        <v>160</v>
      </c>
      <c r="F48" s="380">
        <v>4</v>
      </c>
      <c r="G48" s="379">
        <v>165</v>
      </c>
      <c r="H48" s="380">
        <v>4</v>
      </c>
      <c r="I48" s="379">
        <v>175</v>
      </c>
      <c r="J48" s="380">
        <v>4</v>
      </c>
      <c r="K48" s="379">
        <v>220</v>
      </c>
      <c r="L48" s="380">
        <v>4</v>
      </c>
      <c r="M48" s="379">
        <v>255</v>
      </c>
      <c r="N48" s="380">
        <v>4</v>
      </c>
      <c r="O48" s="379">
        <v>446</v>
      </c>
      <c r="P48" s="380">
        <v>4</v>
      </c>
      <c r="Q48" s="381">
        <v>2300</v>
      </c>
      <c r="R48" s="380">
        <v>4</v>
      </c>
      <c r="S48" s="381">
        <v>4400</v>
      </c>
      <c r="T48" s="380">
        <v>4</v>
      </c>
      <c r="U48" s="381">
        <v>10400</v>
      </c>
      <c r="V48" s="380">
        <v>4</v>
      </c>
      <c r="W48" s="381">
        <v>16300</v>
      </c>
      <c r="X48" s="380">
        <v>4</v>
      </c>
      <c r="Y48" s="381">
        <v>9450</v>
      </c>
      <c r="Z48" s="380">
        <v>4</v>
      </c>
      <c r="AA48" s="381">
        <v>19300</v>
      </c>
      <c r="AB48" s="380">
        <v>4</v>
      </c>
      <c r="AC48" s="381">
        <v>26000</v>
      </c>
      <c r="AD48" s="380">
        <v>4</v>
      </c>
      <c r="AE48" s="382">
        <v>500</v>
      </c>
      <c r="AF48" s="380">
        <v>23</v>
      </c>
      <c r="AG48" s="382">
        <v>1050</v>
      </c>
      <c r="AH48" s="380">
        <v>23</v>
      </c>
      <c r="AI48" s="382">
        <v>158</v>
      </c>
      <c r="AJ48" s="380">
        <v>23</v>
      </c>
      <c r="AK48" s="382">
        <v>280</v>
      </c>
      <c r="AL48" s="380">
        <v>23</v>
      </c>
      <c r="AM48" s="382">
        <v>1100</v>
      </c>
      <c r="AN48" s="380">
        <v>23</v>
      </c>
      <c r="AO48" s="382">
        <v>3000</v>
      </c>
      <c r="AP48" s="380">
        <v>23</v>
      </c>
      <c r="AQ48" s="382">
        <v>3600</v>
      </c>
      <c r="AR48" s="380">
        <v>23</v>
      </c>
      <c r="AS48" s="382">
        <v>3300</v>
      </c>
      <c r="AT48" s="380">
        <v>23</v>
      </c>
    </row>
    <row r="49" spans="1:46" x14ac:dyDescent="0.25">
      <c r="A49" s="379">
        <v>116</v>
      </c>
      <c r="B49" s="380">
        <v>3</v>
      </c>
      <c r="C49" s="379">
        <v>135</v>
      </c>
      <c r="D49" s="380">
        <v>3</v>
      </c>
      <c r="E49" s="379">
        <v>161</v>
      </c>
      <c r="F49" s="380">
        <v>3</v>
      </c>
      <c r="G49" s="379">
        <v>166</v>
      </c>
      <c r="H49" s="380">
        <v>3</v>
      </c>
      <c r="I49" s="379">
        <v>176</v>
      </c>
      <c r="J49" s="380">
        <v>3</v>
      </c>
      <c r="K49" s="379">
        <v>221</v>
      </c>
      <c r="L49" s="380">
        <v>3</v>
      </c>
      <c r="M49" s="379">
        <v>256</v>
      </c>
      <c r="N49" s="380">
        <v>3</v>
      </c>
      <c r="O49" s="379">
        <v>449</v>
      </c>
      <c r="P49" s="380">
        <v>3</v>
      </c>
      <c r="Q49" s="381">
        <v>2301</v>
      </c>
      <c r="R49" s="380">
        <v>3</v>
      </c>
      <c r="S49" s="381">
        <v>4401</v>
      </c>
      <c r="T49" s="380">
        <v>3</v>
      </c>
      <c r="U49" s="381">
        <v>10401</v>
      </c>
      <c r="V49" s="380">
        <v>3</v>
      </c>
      <c r="W49" s="381">
        <v>16301</v>
      </c>
      <c r="X49" s="380">
        <v>3</v>
      </c>
      <c r="Y49" s="381">
        <v>9451</v>
      </c>
      <c r="Z49" s="380">
        <v>3</v>
      </c>
      <c r="AA49" s="381">
        <v>19301</v>
      </c>
      <c r="AB49" s="380">
        <v>3</v>
      </c>
      <c r="AC49" s="381">
        <v>26001</v>
      </c>
      <c r="AD49" s="380">
        <v>3</v>
      </c>
      <c r="AE49" s="382"/>
      <c r="AF49" s="380"/>
      <c r="AG49" s="382"/>
      <c r="AH49" s="380"/>
      <c r="AI49" s="382"/>
      <c r="AJ49" s="380"/>
      <c r="AK49" s="382"/>
      <c r="AL49" s="380"/>
      <c r="AM49" s="382"/>
      <c r="AN49" s="380"/>
      <c r="AO49" s="382"/>
      <c r="AP49" s="380"/>
      <c r="AQ49" s="382"/>
      <c r="AR49" s="380"/>
      <c r="AS49" s="382"/>
      <c r="AT49" s="380"/>
    </row>
    <row r="50" spans="1:46" x14ac:dyDescent="0.25">
      <c r="A50" s="379">
        <v>120</v>
      </c>
      <c r="B50" s="380">
        <v>3</v>
      </c>
      <c r="C50" s="379">
        <v>138</v>
      </c>
      <c r="D50" s="380">
        <v>3</v>
      </c>
      <c r="E50" s="379">
        <v>165</v>
      </c>
      <c r="F50" s="380">
        <v>3</v>
      </c>
      <c r="G50" s="379">
        <v>170</v>
      </c>
      <c r="H50" s="380">
        <v>3</v>
      </c>
      <c r="I50" s="379">
        <v>180</v>
      </c>
      <c r="J50" s="380">
        <v>3</v>
      </c>
      <c r="K50" s="379">
        <v>225</v>
      </c>
      <c r="L50" s="380">
        <v>3</v>
      </c>
      <c r="M50" s="379">
        <v>260</v>
      </c>
      <c r="N50" s="380">
        <v>3</v>
      </c>
      <c r="O50" s="379">
        <v>452</v>
      </c>
      <c r="P50" s="380">
        <v>3</v>
      </c>
      <c r="Q50" s="381">
        <v>2350</v>
      </c>
      <c r="R50" s="380">
        <v>3</v>
      </c>
      <c r="S50" s="381">
        <v>4450</v>
      </c>
      <c r="T50" s="380">
        <v>3</v>
      </c>
      <c r="U50" s="381">
        <v>10500</v>
      </c>
      <c r="V50" s="380">
        <v>3</v>
      </c>
      <c r="W50" s="381">
        <v>17000</v>
      </c>
      <c r="X50" s="380">
        <v>3</v>
      </c>
      <c r="Y50" s="381">
        <v>10000</v>
      </c>
      <c r="Z50" s="380">
        <v>3</v>
      </c>
      <c r="AA50" s="381">
        <v>20000</v>
      </c>
      <c r="AB50" s="380">
        <v>3</v>
      </c>
      <c r="AC50" s="381">
        <v>26300</v>
      </c>
      <c r="AD50" s="380">
        <v>3</v>
      </c>
      <c r="AE50" s="382">
        <v>520</v>
      </c>
      <c r="AF50" s="380">
        <v>24</v>
      </c>
      <c r="AG50" s="382">
        <v>1100</v>
      </c>
      <c r="AH50" s="380">
        <v>24</v>
      </c>
      <c r="AI50" s="382">
        <v>162</v>
      </c>
      <c r="AJ50" s="380">
        <v>24</v>
      </c>
      <c r="AK50" s="382">
        <v>310</v>
      </c>
      <c r="AL50" s="380">
        <v>24</v>
      </c>
      <c r="AM50" s="382">
        <v>1200</v>
      </c>
      <c r="AN50" s="380">
        <v>24</v>
      </c>
      <c r="AO50" s="382">
        <v>3200</v>
      </c>
      <c r="AP50" s="380">
        <v>24</v>
      </c>
      <c r="AQ50" s="382">
        <v>3800</v>
      </c>
      <c r="AR50" s="380">
        <v>24</v>
      </c>
      <c r="AS50" s="382">
        <v>3500</v>
      </c>
      <c r="AT50" s="380">
        <v>24</v>
      </c>
    </row>
    <row r="51" spans="1:46" x14ac:dyDescent="0.25">
      <c r="A51" s="379">
        <v>121</v>
      </c>
      <c r="B51" s="380">
        <v>2</v>
      </c>
      <c r="C51" s="379">
        <v>139</v>
      </c>
      <c r="D51" s="380">
        <v>2</v>
      </c>
      <c r="E51" s="379">
        <v>166</v>
      </c>
      <c r="F51" s="380">
        <v>2</v>
      </c>
      <c r="G51" s="379">
        <v>171</v>
      </c>
      <c r="H51" s="380">
        <v>2</v>
      </c>
      <c r="I51" s="379">
        <v>181</v>
      </c>
      <c r="J51" s="380">
        <v>2</v>
      </c>
      <c r="K51" s="379">
        <v>226</v>
      </c>
      <c r="L51" s="380">
        <v>2</v>
      </c>
      <c r="M51" s="379">
        <v>261</v>
      </c>
      <c r="N51" s="380">
        <v>2</v>
      </c>
      <c r="O51" s="379">
        <v>455</v>
      </c>
      <c r="P51" s="380">
        <v>2</v>
      </c>
      <c r="Q51" s="381">
        <v>2351</v>
      </c>
      <c r="R51" s="380">
        <v>2</v>
      </c>
      <c r="S51" s="381">
        <v>4451</v>
      </c>
      <c r="T51" s="380">
        <v>2</v>
      </c>
      <c r="U51" s="381">
        <v>10501</v>
      </c>
      <c r="V51" s="380">
        <v>2</v>
      </c>
      <c r="W51" s="381">
        <v>17001</v>
      </c>
      <c r="X51" s="380">
        <v>2</v>
      </c>
      <c r="Y51" s="381">
        <v>10001</v>
      </c>
      <c r="Z51" s="380">
        <v>2</v>
      </c>
      <c r="AA51" s="381">
        <v>20001</v>
      </c>
      <c r="AB51" s="380">
        <v>2</v>
      </c>
      <c r="AC51" s="381">
        <v>26301</v>
      </c>
      <c r="AD51" s="380">
        <v>2</v>
      </c>
      <c r="AE51" s="382"/>
      <c r="AF51" s="380"/>
      <c r="AG51" s="382"/>
      <c r="AH51" s="380"/>
      <c r="AI51" s="382"/>
      <c r="AJ51" s="380"/>
      <c r="AK51" s="382"/>
      <c r="AL51" s="380"/>
      <c r="AM51" s="382"/>
      <c r="AN51" s="380"/>
      <c r="AO51" s="382"/>
      <c r="AP51" s="380"/>
      <c r="AQ51" s="382"/>
      <c r="AR51" s="380"/>
      <c r="AS51" s="382"/>
      <c r="AT51" s="380"/>
    </row>
    <row r="52" spans="1:46" x14ac:dyDescent="0.25">
      <c r="A52" s="379">
        <v>125</v>
      </c>
      <c r="B52" s="380">
        <v>2</v>
      </c>
      <c r="C52" s="379">
        <v>142</v>
      </c>
      <c r="D52" s="380">
        <v>2</v>
      </c>
      <c r="E52" s="379">
        <v>170</v>
      </c>
      <c r="F52" s="380">
        <v>2</v>
      </c>
      <c r="G52" s="379">
        <v>175</v>
      </c>
      <c r="H52" s="380">
        <v>2</v>
      </c>
      <c r="I52" s="379">
        <v>185</v>
      </c>
      <c r="J52" s="380">
        <v>2</v>
      </c>
      <c r="K52" s="379">
        <v>230</v>
      </c>
      <c r="L52" s="380">
        <v>2</v>
      </c>
      <c r="M52" s="379">
        <v>265</v>
      </c>
      <c r="N52" s="380">
        <v>2</v>
      </c>
      <c r="O52" s="379">
        <v>458</v>
      </c>
      <c r="P52" s="380">
        <v>2</v>
      </c>
      <c r="Q52" s="381">
        <v>2400</v>
      </c>
      <c r="R52" s="380">
        <v>2</v>
      </c>
      <c r="S52" s="381">
        <v>4500</v>
      </c>
      <c r="T52" s="380">
        <v>2</v>
      </c>
      <c r="U52" s="381">
        <v>11000</v>
      </c>
      <c r="V52" s="380">
        <v>2</v>
      </c>
      <c r="W52" s="381">
        <v>17300</v>
      </c>
      <c r="X52" s="380">
        <v>2</v>
      </c>
      <c r="Y52" s="381">
        <v>10150</v>
      </c>
      <c r="Z52" s="380">
        <v>2</v>
      </c>
      <c r="AA52" s="381">
        <v>20300</v>
      </c>
      <c r="AB52" s="380">
        <v>2</v>
      </c>
      <c r="AC52" s="381">
        <v>27000</v>
      </c>
      <c r="AD52" s="380">
        <v>2</v>
      </c>
      <c r="AE52" s="382">
        <v>540</v>
      </c>
      <c r="AF52" s="380">
        <v>25</v>
      </c>
      <c r="AG52" s="382">
        <v>1150</v>
      </c>
      <c r="AH52" s="380">
        <v>25</v>
      </c>
      <c r="AI52" s="382">
        <v>166</v>
      </c>
      <c r="AJ52" s="380">
        <v>25</v>
      </c>
      <c r="AK52" s="382">
        <v>340</v>
      </c>
      <c r="AL52" s="380">
        <v>25</v>
      </c>
      <c r="AM52" s="382">
        <v>1300</v>
      </c>
      <c r="AN52" s="380">
        <v>25</v>
      </c>
      <c r="AO52" s="382">
        <v>3400</v>
      </c>
      <c r="AP52" s="380">
        <v>25</v>
      </c>
      <c r="AQ52" s="382">
        <v>4000</v>
      </c>
      <c r="AR52" s="380">
        <v>25</v>
      </c>
      <c r="AS52" s="382">
        <v>3700</v>
      </c>
      <c r="AT52" s="380">
        <v>25</v>
      </c>
    </row>
    <row r="53" spans="1:46" x14ac:dyDescent="0.25">
      <c r="A53" s="379">
        <v>126</v>
      </c>
      <c r="B53" s="380">
        <v>1</v>
      </c>
      <c r="C53" s="379">
        <v>143</v>
      </c>
      <c r="D53" s="380">
        <v>1</v>
      </c>
      <c r="E53" s="379">
        <v>171</v>
      </c>
      <c r="F53" s="380">
        <v>1</v>
      </c>
      <c r="G53" s="379">
        <v>176</v>
      </c>
      <c r="H53" s="380">
        <v>1</v>
      </c>
      <c r="I53" s="379">
        <v>186</v>
      </c>
      <c r="J53" s="380">
        <v>1</v>
      </c>
      <c r="K53" s="379">
        <v>231</v>
      </c>
      <c r="L53" s="380">
        <v>1</v>
      </c>
      <c r="M53" s="379">
        <v>266</v>
      </c>
      <c r="N53" s="380">
        <v>1</v>
      </c>
      <c r="O53" s="379">
        <v>461</v>
      </c>
      <c r="P53" s="380">
        <v>1</v>
      </c>
      <c r="Q53" s="381">
        <v>2401</v>
      </c>
      <c r="R53" s="380">
        <v>1</v>
      </c>
      <c r="S53" s="381">
        <v>4501</v>
      </c>
      <c r="T53" s="380">
        <v>1</v>
      </c>
      <c r="U53" s="381">
        <v>11001</v>
      </c>
      <c r="V53" s="380">
        <v>1</v>
      </c>
      <c r="W53" s="381">
        <v>17301</v>
      </c>
      <c r="X53" s="380">
        <v>1</v>
      </c>
      <c r="Y53" s="381">
        <v>10151</v>
      </c>
      <c r="Z53" s="380">
        <v>1</v>
      </c>
      <c r="AA53" s="381">
        <v>20301</v>
      </c>
      <c r="AB53" s="380">
        <v>1</v>
      </c>
      <c r="AC53" s="381">
        <v>27001</v>
      </c>
      <c r="AD53" s="380">
        <v>1</v>
      </c>
      <c r="AE53" s="382"/>
      <c r="AF53" s="380"/>
      <c r="AG53" s="382"/>
      <c r="AH53" s="380"/>
      <c r="AI53" s="382"/>
      <c r="AJ53" s="380"/>
      <c r="AK53" s="382"/>
      <c r="AL53" s="380"/>
      <c r="AM53" s="382"/>
      <c r="AN53" s="380"/>
      <c r="AO53" s="382"/>
      <c r="AP53" s="380"/>
      <c r="AQ53" s="382"/>
      <c r="AR53" s="380"/>
      <c r="AS53" s="382"/>
      <c r="AT53" s="380"/>
    </row>
    <row r="54" spans="1:46" x14ac:dyDescent="0.25">
      <c r="A54" s="379" t="s">
        <v>182</v>
      </c>
      <c r="B54" s="380">
        <v>0</v>
      </c>
      <c r="C54" s="379" t="s">
        <v>182</v>
      </c>
      <c r="D54" s="380">
        <v>0</v>
      </c>
      <c r="E54" s="379" t="s">
        <v>182</v>
      </c>
      <c r="F54" s="380">
        <v>0</v>
      </c>
      <c r="G54" s="379" t="s">
        <v>182</v>
      </c>
      <c r="H54" s="380">
        <v>0</v>
      </c>
      <c r="I54" s="379" t="s">
        <v>182</v>
      </c>
      <c r="J54" s="380">
        <v>0</v>
      </c>
      <c r="K54" s="379" t="s">
        <v>182</v>
      </c>
      <c r="L54" s="380">
        <v>0</v>
      </c>
      <c r="M54" s="379" t="s">
        <v>182</v>
      </c>
      <c r="N54" s="380">
        <v>0</v>
      </c>
      <c r="O54" s="379" t="s">
        <v>182</v>
      </c>
      <c r="P54" s="380">
        <v>0</v>
      </c>
      <c r="Q54" s="379" t="s">
        <v>182</v>
      </c>
      <c r="R54" s="380">
        <v>0</v>
      </c>
      <c r="S54" s="379" t="s">
        <v>182</v>
      </c>
      <c r="T54" s="380">
        <v>0</v>
      </c>
      <c r="U54" s="379" t="s">
        <v>182</v>
      </c>
      <c r="V54" s="380">
        <v>0</v>
      </c>
      <c r="W54" s="379" t="s">
        <v>182</v>
      </c>
      <c r="X54" s="380">
        <v>0</v>
      </c>
      <c r="Y54" s="379" t="s">
        <v>182</v>
      </c>
      <c r="Z54" s="380">
        <v>0</v>
      </c>
      <c r="AA54" s="379" t="s">
        <v>182</v>
      </c>
      <c r="AB54" s="380">
        <v>0</v>
      </c>
      <c r="AC54" s="379" t="s">
        <v>182</v>
      </c>
      <c r="AD54" s="380">
        <v>0</v>
      </c>
      <c r="AE54" s="379" t="s">
        <v>182</v>
      </c>
      <c r="AF54" s="380">
        <v>0</v>
      </c>
      <c r="AG54" s="379" t="s">
        <v>182</v>
      </c>
      <c r="AH54" s="380">
        <v>0</v>
      </c>
      <c r="AI54" s="379" t="s">
        <v>182</v>
      </c>
      <c r="AJ54" s="380">
        <v>0</v>
      </c>
      <c r="AK54" s="379" t="s">
        <v>182</v>
      </c>
      <c r="AL54" s="380">
        <v>0</v>
      </c>
      <c r="AM54" s="379" t="s">
        <v>182</v>
      </c>
      <c r="AN54" s="380">
        <v>0</v>
      </c>
      <c r="AO54" s="379" t="s">
        <v>182</v>
      </c>
      <c r="AP54" s="380">
        <v>0</v>
      </c>
      <c r="AQ54" s="379" t="s">
        <v>182</v>
      </c>
      <c r="AR54" s="380">
        <v>0</v>
      </c>
      <c r="AS54" s="379" t="s">
        <v>182</v>
      </c>
      <c r="AT54" s="380">
        <v>0</v>
      </c>
    </row>
    <row r="55" spans="1:46" x14ac:dyDescent="0.25">
      <c r="A55" s="379" t="s">
        <v>181</v>
      </c>
      <c r="B55" s="380">
        <v>0</v>
      </c>
      <c r="C55" s="379" t="s">
        <v>181</v>
      </c>
      <c r="D55" s="380">
        <v>0</v>
      </c>
      <c r="E55" s="379" t="s">
        <v>181</v>
      </c>
      <c r="F55" s="380">
        <v>0</v>
      </c>
      <c r="G55" s="379" t="s">
        <v>181</v>
      </c>
      <c r="H55" s="380">
        <v>0</v>
      </c>
      <c r="I55" s="379" t="s">
        <v>181</v>
      </c>
      <c r="J55" s="380">
        <v>0</v>
      </c>
      <c r="K55" s="379" t="s">
        <v>181</v>
      </c>
      <c r="L55" s="380">
        <v>0</v>
      </c>
      <c r="M55" s="379" t="s">
        <v>181</v>
      </c>
      <c r="N55" s="380">
        <v>0</v>
      </c>
      <c r="O55" s="379" t="s">
        <v>181</v>
      </c>
      <c r="P55" s="380">
        <v>0</v>
      </c>
      <c r="Q55" s="379" t="s">
        <v>181</v>
      </c>
      <c r="R55" s="380">
        <v>0</v>
      </c>
      <c r="S55" s="379" t="s">
        <v>181</v>
      </c>
      <c r="T55" s="380">
        <v>0</v>
      </c>
      <c r="U55" s="379" t="s">
        <v>181</v>
      </c>
      <c r="V55" s="380">
        <v>0</v>
      </c>
      <c r="W55" s="379" t="s">
        <v>181</v>
      </c>
      <c r="X55" s="380">
        <v>0</v>
      </c>
      <c r="Y55" s="379" t="s">
        <v>181</v>
      </c>
      <c r="Z55" s="380">
        <v>0</v>
      </c>
      <c r="AA55" s="379" t="s">
        <v>181</v>
      </c>
      <c r="AB55" s="380">
        <v>0</v>
      </c>
      <c r="AC55" s="379" t="s">
        <v>181</v>
      </c>
      <c r="AD55" s="380">
        <v>0</v>
      </c>
      <c r="AE55" s="379" t="s">
        <v>181</v>
      </c>
      <c r="AF55" s="380">
        <v>0</v>
      </c>
      <c r="AG55" s="379" t="s">
        <v>181</v>
      </c>
      <c r="AH55" s="380">
        <v>0</v>
      </c>
      <c r="AI55" s="379" t="s">
        <v>181</v>
      </c>
      <c r="AJ55" s="380">
        <v>0</v>
      </c>
      <c r="AK55" s="379" t="s">
        <v>181</v>
      </c>
      <c r="AL55" s="380">
        <v>0</v>
      </c>
      <c r="AM55" s="379" t="s">
        <v>181</v>
      </c>
      <c r="AN55" s="380">
        <v>0</v>
      </c>
      <c r="AO55" s="379" t="s">
        <v>181</v>
      </c>
      <c r="AP55" s="380">
        <v>0</v>
      </c>
      <c r="AQ55" s="379" t="s">
        <v>181</v>
      </c>
      <c r="AR55" s="380">
        <v>0</v>
      </c>
      <c r="AS55" s="379" t="s">
        <v>181</v>
      </c>
      <c r="AT55" s="380">
        <v>0</v>
      </c>
    </row>
    <row r="56" spans="1:46" x14ac:dyDescent="0.25">
      <c r="A56" s="379" t="s">
        <v>180</v>
      </c>
      <c r="B56" s="380">
        <v>0</v>
      </c>
      <c r="C56" s="379" t="s">
        <v>180</v>
      </c>
      <c r="D56" s="380">
        <v>0</v>
      </c>
      <c r="E56" s="379" t="s">
        <v>180</v>
      </c>
      <c r="F56" s="380">
        <v>0</v>
      </c>
      <c r="G56" s="379" t="s">
        <v>180</v>
      </c>
      <c r="H56" s="380">
        <v>0</v>
      </c>
      <c r="I56" s="379" t="s">
        <v>180</v>
      </c>
      <c r="J56" s="380">
        <v>0</v>
      </c>
      <c r="K56" s="379" t="s">
        <v>180</v>
      </c>
      <c r="L56" s="380">
        <v>0</v>
      </c>
      <c r="M56" s="379" t="s">
        <v>180</v>
      </c>
      <c r="N56" s="380">
        <v>0</v>
      </c>
      <c r="O56" s="379" t="s">
        <v>180</v>
      </c>
      <c r="P56" s="380">
        <v>0</v>
      </c>
      <c r="Q56" s="379" t="s">
        <v>180</v>
      </c>
      <c r="R56" s="380">
        <v>0</v>
      </c>
      <c r="S56" s="379" t="s">
        <v>180</v>
      </c>
      <c r="T56" s="380">
        <v>0</v>
      </c>
      <c r="U56" s="379" t="s">
        <v>180</v>
      </c>
      <c r="V56" s="380">
        <v>0</v>
      </c>
      <c r="W56" s="379" t="s">
        <v>180</v>
      </c>
      <c r="X56" s="380">
        <v>0</v>
      </c>
      <c r="Y56" s="379" t="s">
        <v>180</v>
      </c>
      <c r="Z56" s="380">
        <v>0</v>
      </c>
      <c r="AA56" s="379" t="s">
        <v>180</v>
      </c>
      <c r="AB56" s="380">
        <v>0</v>
      </c>
      <c r="AC56" s="379" t="s">
        <v>180</v>
      </c>
      <c r="AD56" s="380">
        <v>0</v>
      </c>
      <c r="AE56" s="379" t="s">
        <v>180</v>
      </c>
      <c r="AF56" s="380">
        <v>0</v>
      </c>
      <c r="AG56" s="379" t="s">
        <v>180</v>
      </c>
      <c r="AH56" s="380">
        <v>0</v>
      </c>
      <c r="AI56" s="379" t="s">
        <v>180</v>
      </c>
      <c r="AJ56" s="380">
        <v>0</v>
      </c>
      <c r="AK56" s="379" t="s">
        <v>180</v>
      </c>
      <c r="AL56" s="380">
        <v>0</v>
      </c>
      <c r="AM56" s="379" t="s">
        <v>180</v>
      </c>
      <c r="AN56" s="380">
        <v>0</v>
      </c>
      <c r="AO56" s="379" t="s">
        <v>180</v>
      </c>
      <c r="AP56" s="380">
        <v>0</v>
      </c>
      <c r="AQ56" s="379" t="s">
        <v>180</v>
      </c>
      <c r="AR56" s="380">
        <v>0</v>
      </c>
      <c r="AS56" s="379" t="s">
        <v>180</v>
      </c>
      <c r="AT56" s="380">
        <v>0</v>
      </c>
    </row>
    <row r="57" spans="1:46" x14ac:dyDescent="0.25">
      <c r="A57" s="384" t="s">
        <v>132</v>
      </c>
      <c r="B57" s="385" t="s">
        <v>59</v>
      </c>
      <c r="C57" s="384" t="s">
        <v>76</v>
      </c>
      <c r="D57" s="385" t="s">
        <v>59</v>
      </c>
      <c r="E57" s="384" t="s">
        <v>77</v>
      </c>
      <c r="F57" s="385" t="s">
        <v>59</v>
      </c>
      <c r="G57" s="384" t="s">
        <v>166</v>
      </c>
      <c r="H57" s="385" t="s">
        <v>59</v>
      </c>
      <c r="I57" s="384" t="s">
        <v>178</v>
      </c>
      <c r="J57" s="385" t="s">
        <v>59</v>
      </c>
      <c r="K57" s="384" t="s">
        <v>183</v>
      </c>
      <c r="L57" s="385" t="s">
        <v>59</v>
      </c>
      <c r="M57" s="384" t="s">
        <v>78</v>
      </c>
      <c r="N57" s="385" t="s">
        <v>59</v>
      </c>
      <c r="O57" s="386" t="s">
        <v>79</v>
      </c>
      <c r="P57" s="385" t="s">
        <v>59</v>
      </c>
      <c r="Q57" s="387" t="s">
        <v>83</v>
      </c>
      <c r="R57" s="385" t="s">
        <v>59</v>
      </c>
      <c r="S57" s="387" t="s">
        <v>84</v>
      </c>
      <c r="T57" s="385" t="s">
        <v>59</v>
      </c>
      <c r="U57" s="387" t="s">
        <v>85</v>
      </c>
      <c r="V57" s="385" t="s">
        <v>59</v>
      </c>
      <c r="W57" s="387" t="s">
        <v>86</v>
      </c>
      <c r="X57" s="385" t="s">
        <v>59</v>
      </c>
      <c r="Y57" s="387" t="s">
        <v>87</v>
      </c>
      <c r="Z57" s="385" t="s">
        <v>59</v>
      </c>
      <c r="AA57" s="387" t="s">
        <v>88</v>
      </c>
      <c r="AB57" s="385" t="s">
        <v>59</v>
      </c>
      <c r="AC57" s="387" t="s">
        <v>89</v>
      </c>
      <c r="AD57" s="385" t="s">
        <v>59</v>
      </c>
      <c r="AE57" s="388" t="s">
        <v>169</v>
      </c>
      <c r="AF57" s="385" t="s">
        <v>59</v>
      </c>
      <c r="AG57" s="388" t="s">
        <v>170</v>
      </c>
      <c r="AH57" s="385" t="s">
        <v>59</v>
      </c>
      <c r="AI57" s="388" t="s">
        <v>171</v>
      </c>
      <c r="AJ57" s="385" t="s">
        <v>59</v>
      </c>
      <c r="AK57" s="388" t="s">
        <v>7</v>
      </c>
      <c r="AL57" s="385" t="s">
        <v>59</v>
      </c>
      <c r="AM57" s="388" t="s">
        <v>6</v>
      </c>
      <c r="AN57" s="385" t="s">
        <v>59</v>
      </c>
      <c r="AO57" s="388" t="s">
        <v>172</v>
      </c>
      <c r="AP57" s="385" t="s">
        <v>59</v>
      </c>
      <c r="AQ57" s="388" t="s">
        <v>173</v>
      </c>
      <c r="AR57" s="385" t="s">
        <v>59</v>
      </c>
      <c r="AS57" s="388" t="s">
        <v>109</v>
      </c>
      <c r="AT57" s="385" t="s">
        <v>59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T57"/>
  <sheetViews>
    <sheetView showZeros="0" view="pageBreakPreview" zoomScaleSheetLayoutView="100" workbookViewId="0">
      <selection activeCell="O6" sqref="O6"/>
    </sheetView>
  </sheetViews>
  <sheetFormatPr baseColWidth="10" defaultRowHeight="15.75" x14ac:dyDescent="0.25"/>
  <cols>
    <col min="1" max="1" width="3.875" style="367" customWidth="1"/>
    <col min="2" max="2" width="3.5" style="367" customWidth="1"/>
    <col min="3" max="3" width="3.875" style="367" customWidth="1"/>
    <col min="4" max="4" width="3.5" style="367" customWidth="1"/>
    <col min="5" max="5" width="3.875" style="367" customWidth="1"/>
    <col min="6" max="6" width="3.5" style="367" customWidth="1"/>
    <col min="7" max="7" width="5.625" style="367" customWidth="1"/>
    <col min="8" max="8" width="3.5" style="367" customWidth="1"/>
    <col min="9" max="9" width="5.625" style="367" customWidth="1"/>
    <col min="10" max="10" width="3.5" style="367" customWidth="1"/>
    <col min="11" max="11" width="6.375" style="367" customWidth="1"/>
    <col min="12" max="12" width="3.5" style="367" customWidth="1"/>
    <col min="13" max="13" width="4.625" style="367" customWidth="1"/>
    <col min="14" max="14" width="3.5" style="367" customWidth="1"/>
    <col min="15" max="15" width="4.625" style="367" customWidth="1"/>
    <col min="16" max="16" width="3.5" style="367" customWidth="1"/>
    <col min="17" max="17" width="4.875" style="367" customWidth="1"/>
    <col min="18" max="18" width="3.5" style="367" customWidth="1"/>
    <col min="19" max="19" width="5.375" style="367" customWidth="1"/>
    <col min="20" max="20" width="3.5" style="367" customWidth="1"/>
    <col min="21" max="21" width="5.375" style="367" customWidth="1"/>
    <col min="22" max="22" width="3.5" style="367" customWidth="1"/>
    <col min="23" max="23" width="5.375" style="367" customWidth="1"/>
    <col min="24" max="24" width="3.5" style="367" customWidth="1"/>
    <col min="25" max="25" width="9" style="367" customWidth="1"/>
    <col min="26" max="26" width="3.5" style="367" customWidth="1"/>
    <col min="27" max="27" width="9" style="367" customWidth="1"/>
    <col min="28" max="28" width="3.5" style="367" customWidth="1"/>
    <col min="29" max="29" width="9" style="367" customWidth="1"/>
    <col min="30" max="30" width="3.5" style="367" customWidth="1"/>
    <col min="31" max="31" width="8.625" style="367" customWidth="1"/>
    <col min="32" max="32" width="3.5" style="367" customWidth="1"/>
    <col min="33" max="33" width="4.25" style="367" customWidth="1"/>
    <col min="34" max="34" width="3.5" style="367" customWidth="1"/>
    <col min="35" max="35" width="7.375" style="367" customWidth="1"/>
    <col min="36" max="36" width="3.5" style="367" customWidth="1"/>
    <col min="37" max="37" width="6.5" style="367" customWidth="1"/>
    <col min="38" max="38" width="3.5" style="367" customWidth="1"/>
    <col min="39" max="39" width="5.25" style="367" customWidth="1"/>
    <col min="40" max="40" width="3.5" style="367" customWidth="1"/>
    <col min="41" max="41" width="6.25" style="367" customWidth="1"/>
    <col min="42" max="42" width="3.5" style="367" customWidth="1"/>
    <col min="43" max="43" width="6.875" style="367" customWidth="1"/>
    <col min="44" max="44" width="3.5" style="367" customWidth="1"/>
    <col min="45" max="45" width="7.375" style="367" customWidth="1"/>
    <col min="46" max="46" width="3.5" style="367" customWidth="1"/>
    <col min="47" max="16384" width="11" style="367"/>
  </cols>
  <sheetData>
    <row r="1" spans="1:46" x14ac:dyDescent="0.25">
      <c r="A1" s="368" t="s">
        <v>132</v>
      </c>
      <c r="B1" s="369" t="s">
        <v>59</v>
      </c>
      <c r="C1" s="368" t="s">
        <v>76</v>
      </c>
      <c r="D1" s="369" t="s">
        <v>59</v>
      </c>
      <c r="E1" s="368" t="s">
        <v>77</v>
      </c>
      <c r="F1" s="369" t="s">
        <v>59</v>
      </c>
      <c r="G1" s="368" t="s">
        <v>166</v>
      </c>
      <c r="H1" s="369" t="s">
        <v>59</v>
      </c>
      <c r="I1" s="368" t="s">
        <v>178</v>
      </c>
      <c r="J1" s="369" t="s">
        <v>59</v>
      </c>
      <c r="K1" s="368" t="s">
        <v>184</v>
      </c>
      <c r="L1" s="369" t="s">
        <v>59</v>
      </c>
      <c r="M1" s="368" t="s">
        <v>78</v>
      </c>
      <c r="N1" s="369" t="s">
        <v>59</v>
      </c>
      <c r="O1" s="370" t="s">
        <v>179</v>
      </c>
      <c r="P1" s="369" t="s">
        <v>59</v>
      </c>
      <c r="Q1" s="371" t="s">
        <v>83</v>
      </c>
      <c r="R1" s="369" t="s">
        <v>59</v>
      </c>
      <c r="S1" s="371" t="s">
        <v>84</v>
      </c>
      <c r="T1" s="369" t="s">
        <v>59</v>
      </c>
      <c r="U1" s="371" t="s">
        <v>85</v>
      </c>
      <c r="V1" s="369" t="s">
        <v>59</v>
      </c>
      <c r="W1" s="371" t="s">
        <v>86</v>
      </c>
      <c r="X1" s="369" t="s">
        <v>59</v>
      </c>
      <c r="Y1" s="371" t="s">
        <v>87</v>
      </c>
      <c r="Z1" s="369" t="s">
        <v>59</v>
      </c>
      <c r="AA1" s="371" t="s">
        <v>88</v>
      </c>
      <c r="AB1" s="369" t="s">
        <v>59</v>
      </c>
      <c r="AC1" s="371" t="s">
        <v>89</v>
      </c>
      <c r="AD1" s="369" t="s">
        <v>59</v>
      </c>
      <c r="AE1" s="372" t="s">
        <v>169</v>
      </c>
      <c r="AF1" s="369" t="s">
        <v>59</v>
      </c>
      <c r="AG1" s="372" t="s">
        <v>170</v>
      </c>
      <c r="AH1" s="369" t="s">
        <v>59</v>
      </c>
      <c r="AI1" s="372" t="s">
        <v>171</v>
      </c>
      <c r="AJ1" s="369" t="s">
        <v>59</v>
      </c>
      <c r="AK1" s="372" t="s">
        <v>7</v>
      </c>
      <c r="AL1" s="369" t="s">
        <v>59</v>
      </c>
      <c r="AM1" s="372" t="s">
        <v>6</v>
      </c>
      <c r="AN1" s="369" t="s">
        <v>59</v>
      </c>
      <c r="AO1" s="372" t="s">
        <v>172</v>
      </c>
      <c r="AP1" s="369" t="s">
        <v>59</v>
      </c>
      <c r="AQ1" s="372" t="s">
        <v>173</v>
      </c>
      <c r="AR1" s="369" t="s">
        <v>59</v>
      </c>
      <c r="AS1" s="372" t="s">
        <v>174</v>
      </c>
      <c r="AT1" s="369" t="s">
        <v>59</v>
      </c>
    </row>
    <row r="2" spans="1:46" x14ac:dyDescent="0.25">
      <c r="A2" s="389" t="s">
        <v>180</v>
      </c>
      <c r="B2" s="390">
        <v>0</v>
      </c>
      <c r="C2" s="389" t="s">
        <v>180</v>
      </c>
      <c r="D2" s="390">
        <v>0</v>
      </c>
      <c r="E2" s="389" t="s">
        <v>180</v>
      </c>
      <c r="F2" s="390">
        <v>0</v>
      </c>
      <c r="G2" s="389" t="s">
        <v>180</v>
      </c>
      <c r="H2" s="390">
        <v>0</v>
      </c>
      <c r="I2" s="389" t="s">
        <v>180</v>
      </c>
      <c r="J2" s="390">
        <v>0</v>
      </c>
      <c r="K2" s="389" t="s">
        <v>180</v>
      </c>
      <c r="L2" s="390">
        <v>0</v>
      </c>
      <c r="M2" s="389" t="s">
        <v>180</v>
      </c>
      <c r="N2" s="390">
        <v>0</v>
      </c>
      <c r="O2" s="389" t="s">
        <v>180</v>
      </c>
      <c r="P2" s="390">
        <v>0</v>
      </c>
      <c r="Q2" s="389" t="s">
        <v>180</v>
      </c>
      <c r="R2" s="390">
        <v>0</v>
      </c>
      <c r="S2" s="389" t="s">
        <v>180</v>
      </c>
      <c r="T2" s="390">
        <v>0</v>
      </c>
      <c r="U2" s="389" t="s">
        <v>180</v>
      </c>
      <c r="V2" s="390">
        <v>0</v>
      </c>
      <c r="W2" s="389" t="s">
        <v>180</v>
      </c>
      <c r="X2" s="390">
        <v>0</v>
      </c>
      <c r="Y2" s="389" t="s">
        <v>180</v>
      </c>
      <c r="Z2" s="390">
        <v>0</v>
      </c>
      <c r="AA2" s="389" t="s">
        <v>180</v>
      </c>
      <c r="AB2" s="390">
        <v>0</v>
      </c>
      <c r="AC2" s="389" t="s">
        <v>180</v>
      </c>
      <c r="AD2" s="390">
        <v>0</v>
      </c>
      <c r="AE2" s="389" t="s">
        <v>180</v>
      </c>
      <c r="AF2" s="390">
        <v>0</v>
      </c>
      <c r="AG2" s="389" t="s">
        <v>180</v>
      </c>
      <c r="AH2" s="390">
        <v>0</v>
      </c>
      <c r="AI2" s="389" t="s">
        <v>180</v>
      </c>
      <c r="AJ2" s="390">
        <v>0</v>
      </c>
      <c r="AK2" s="389" t="s">
        <v>180</v>
      </c>
      <c r="AL2" s="390">
        <v>0</v>
      </c>
      <c r="AM2" s="389" t="s">
        <v>180</v>
      </c>
      <c r="AN2" s="390">
        <v>0</v>
      </c>
      <c r="AO2" s="389" t="s">
        <v>180</v>
      </c>
      <c r="AP2" s="390">
        <v>0</v>
      </c>
      <c r="AQ2" s="389" t="s">
        <v>180</v>
      </c>
      <c r="AR2" s="390">
        <v>0</v>
      </c>
      <c r="AS2" s="389" t="s">
        <v>180</v>
      </c>
      <c r="AT2" s="390">
        <v>0</v>
      </c>
    </row>
    <row r="3" spans="1:46" x14ac:dyDescent="0.25">
      <c r="A3" s="389" t="s">
        <v>181</v>
      </c>
      <c r="B3" s="390">
        <v>0</v>
      </c>
      <c r="C3" s="389" t="s">
        <v>181</v>
      </c>
      <c r="D3" s="390">
        <v>0</v>
      </c>
      <c r="E3" s="389" t="s">
        <v>181</v>
      </c>
      <c r="F3" s="390">
        <v>0</v>
      </c>
      <c r="G3" s="389" t="s">
        <v>181</v>
      </c>
      <c r="H3" s="390">
        <v>0</v>
      </c>
      <c r="I3" s="389" t="s">
        <v>181</v>
      </c>
      <c r="J3" s="390">
        <v>0</v>
      </c>
      <c r="K3" s="389" t="s">
        <v>181</v>
      </c>
      <c r="L3" s="390">
        <v>0</v>
      </c>
      <c r="M3" s="389" t="s">
        <v>181</v>
      </c>
      <c r="N3" s="390">
        <v>0</v>
      </c>
      <c r="O3" s="389" t="s">
        <v>181</v>
      </c>
      <c r="P3" s="390">
        <v>0</v>
      </c>
      <c r="Q3" s="389" t="s">
        <v>181</v>
      </c>
      <c r="R3" s="390">
        <v>0</v>
      </c>
      <c r="S3" s="389" t="s">
        <v>181</v>
      </c>
      <c r="T3" s="390">
        <v>0</v>
      </c>
      <c r="U3" s="389" t="s">
        <v>181</v>
      </c>
      <c r="V3" s="390">
        <v>0</v>
      </c>
      <c r="W3" s="389" t="s">
        <v>181</v>
      </c>
      <c r="X3" s="390">
        <v>0</v>
      </c>
      <c r="Y3" s="389" t="s">
        <v>181</v>
      </c>
      <c r="Z3" s="390">
        <v>0</v>
      </c>
      <c r="AA3" s="389" t="s">
        <v>181</v>
      </c>
      <c r="AB3" s="390">
        <v>0</v>
      </c>
      <c r="AC3" s="389" t="s">
        <v>181</v>
      </c>
      <c r="AD3" s="390">
        <v>0</v>
      </c>
      <c r="AE3" s="389" t="s">
        <v>181</v>
      </c>
      <c r="AF3" s="390">
        <v>0</v>
      </c>
      <c r="AG3" s="389" t="s">
        <v>181</v>
      </c>
      <c r="AH3" s="390">
        <v>0</v>
      </c>
      <c r="AI3" s="389" t="s">
        <v>181</v>
      </c>
      <c r="AJ3" s="390">
        <v>0</v>
      </c>
      <c r="AK3" s="389" t="s">
        <v>181</v>
      </c>
      <c r="AL3" s="390">
        <v>0</v>
      </c>
      <c r="AM3" s="389" t="s">
        <v>181</v>
      </c>
      <c r="AN3" s="390">
        <v>0</v>
      </c>
      <c r="AO3" s="389" t="s">
        <v>181</v>
      </c>
      <c r="AP3" s="390">
        <v>0</v>
      </c>
      <c r="AQ3" s="389" t="s">
        <v>181</v>
      </c>
      <c r="AR3" s="390">
        <v>0</v>
      </c>
      <c r="AS3" s="389" t="s">
        <v>181</v>
      </c>
      <c r="AT3" s="390">
        <v>0</v>
      </c>
    </row>
    <row r="4" spans="1:46" x14ac:dyDescent="0.25">
      <c r="A4" s="389" t="s">
        <v>182</v>
      </c>
      <c r="B4" s="390">
        <v>0</v>
      </c>
      <c r="C4" s="389" t="s">
        <v>182</v>
      </c>
      <c r="D4" s="390">
        <v>0</v>
      </c>
      <c r="E4" s="389" t="s">
        <v>182</v>
      </c>
      <c r="F4" s="390">
        <v>0</v>
      </c>
      <c r="G4" s="389" t="s">
        <v>182</v>
      </c>
      <c r="H4" s="390">
        <v>0</v>
      </c>
      <c r="I4" s="389" t="s">
        <v>182</v>
      </c>
      <c r="J4" s="390">
        <v>0</v>
      </c>
      <c r="K4" s="389" t="s">
        <v>182</v>
      </c>
      <c r="L4" s="390">
        <v>0</v>
      </c>
      <c r="M4" s="389" t="s">
        <v>182</v>
      </c>
      <c r="N4" s="390">
        <v>0</v>
      </c>
      <c r="O4" s="389" t="s">
        <v>182</v>
      </c>
      <c r="P4" s="390">
        <v>0</v>
      </c>
      <c r="Q4" s="389" t="s">
        <v>182</v>
      </c>
      <c r="R4" s="390">
        <v>0</v>
      </c>
      <c r="S4" s="389" t="s">
        <v>182</v>
      </c>
      <c r="T4" s="390">
        <v>0</v>
      </c>
      <c r="U4" s="389" t="s">
        <v>182</v>
      </c>
      <c r="V4" s="390">
        <v>0</v>
      </c>
      <c r="W4" s="389" t="s">
        <v>182</v>
      </c>
      <c r="X4" s="390">
        <v>0</v>
      </c>
      <c r="Y4" s="389" t="s">
        <v>182</v>
      </c>
      <c r="Z4" s="390">
        <v>0</v>
      </c>
      <c r="AA4" s="389" t="s">
        <v>182</v>
      </c>
      <c r="AB4" s="390">
        <v>0</v>
      </c>
      <c r="AC4" s="389" t="s">
        <v>182</v>
      </c>
      <c r="AD4" s="390">
        <v>0</v>
      </c>
      <c r="AE4" s="389" t="s">
        <v>182</v>
      </c>
      <c r="AF4" s="390">
        <v>0</v>
      </c>
      <c r="AG4" s="389" t="s">
        <v>182</v>
      </c>
      <c r="AH4" s="390">
        <v>0</v>
      </c>
      <c r="AI4" s="389" t="s">
        <v>182</v>
      </c>
      <c r="AJ4" s="390">
        <v>0</v>
      </c>
      <c r="AK4" s="389" t="s">
        <v>182</v>
      </c>
      <c r="AL4" s="390">
        <v>0</v>
      </c>
      <c r="AM4" s="389" t="s">
        <v>182</v>
      </c>
      <c r="AN4" s="390">
        <v>0</v>
      </c>
      <c r="AO4" s="389" t="s">
        <v>182</v>
      </c>
      <c r="AP4" s="390">
        <v>0</v>
      </c>
      <c r="AQ4" s="389" t="s">
        <v>182</v>
      </c>
      <c r="AR4" s="390">
        <v>0</v>
      </c>
      <c r="AS4" s="389" t="s">
        <v>182</v>
      </c>
      <c r="AT4" s="390">
        <v>0</v>
      </c>
    </row>
    <row r="5" spans="1:46" s="185" customFormat="1" x14ac:dyDescent="0.25">
      <c r="A5" s="375">
        <v>1</v>
      </c>
      <c r="B5" s="376">
        <v>25</v>
      </c>
      <c r="C5" s="375">
        <v>1</v>
      </c>
      <c r="D5" s="376">
        <v>25</v>
      </c>
      <c r="E5" s="375">
        <v>1</v>
      </c>
      <c r="F5" s="376">
        <v>25</v>
      </c>
      <c r="G5" s="375">
        <v>1</v>
      </c>
      <c r="H5" s="376">
        <v>25</v>
      </c>
      <c r="I5" s="375">
        <v>1</v>
      </c>
      <c r="J5" s="376">
        <v>15</v>
      </c>
      <c r="K5" s="375">
        <v>1</v>
      </c>
      <c r="L5" s="376">
        <v>25</v>
      </c>
      <c r="M5" s="375">
        <v>1</v>
      </c>
      <c r="N5" s="376">
        <v>25</v>
      </c>
      <c r="O5" s="377">
        <v>1</v>
      </c>
      <c r="P5" s="376">
        <v>25</v>
      </c>
      <c r="Q5" s="377">
        <v>1</v>
      </c>
      <c r="R5" s="376">
        <v>25</v>
      </c>
      <c r="S5" s="377">
        <v>1</v>
      </c>
      <c r="T5" s="376">
        <v>25</v>
      </c>
      <c r="U5" s="377">
        <v>1</v>
      </c>
      <c r="V5" s="376">
        <v>25</v>
      </c>
      <c r="W5" s="377">
        <v>1</v>
      </c>
      <c r="X5" s="376">
        <v>25</v>
      </c>
      <c r="Y5" s="377">
        <v>1</v>
      </c>
      <c r="Z5" s="376">
        <v>25</v>
      </c>
      <c r="AA5" s="377">
        <v>1</v>
      </c>
      <c r="AB5" s="376">
        <v>25</v>
      </c>
      <c r="AC5" s="377">
        <v>1</v>
      </c>
      <c r="AD5" s="376">
        <v>25</v>
      </c>
      <c r="AE5" s="378">
        <v>1</v>
      </c>
      <c r="AF5" s="376">
        <v>1</v>
      </c>
      <c r="AG5" s="378">
        <v>1</v>
      </c>
      <c r="AH5" s="376">
        <v>1</v>
      </c>
      <c r="AI5" s="378">
        <v>1</v>
      </c>
      <c r="AJ5" s="376">
        <v>1</v>
      </c>
      <c r="AK5" s="378">
        <v>1</v>
      </c>
      <c r="AL5" s="376">
        <v>1</v>
      </c>
      <c r="AM5" s="378">
        <v>1</v>
      </c>
      <c r="AN5" s="376">
        <v>1</v>
      </c>
      <c r="AO5" s="378">
        <v>1</v>
      </c>
      <c r="AP5" s="376">
        <v>1</v>
      </c>
      <c r="AQ5" s="378">
        <v>1</v>
      </c>
      <c r="AR5" s="376">
        <v>1</v>
      </c>
      <c r="AS5" s="378">
        <v>1</v>
      </c>
      <c r="AT5" s="376">
        <v>1</v>
      </c>
    </row>
    <row r="6" spans="1:46" x14ac:dyDescent="0.25">
      <c r="A6" s="379">
        <v>62</v>
      </c>
      <c r="B6" s="380">
        <v>25</v>
      </c>
      <c r="C6" s="379">
        <v>72</v>
      </c>
      <c r="D6" s="380">
        <v>25</v>
      </c>
      <c r="E6" s="379">
        <v>92</v>
      </c>
      <c r="F6" s="380">
        <v>25</v>
      </c>
      <c r="G6" s="379">
        <v>77</v>
      </c>
      <c r="H6" s="380">
        <v>25</v>
      </c>
      <c r="I6" s="379">
        <v>86</v>
      </c>
      <c r="J6" s="380">
        <v>25</v>
      </c>
      <c r="K6" s="379">
        <v>133</v>
      </c>
      <c r="L6" s="380">
        <v>25</v>
      </c>
      <c r="M6" s="379">
        <v>170</v>
      </c>
      <c r="N6" s="380">
        <v>25</v>
      </c>
      <c r="O6" s="379">
        <v>300</v>
      </c>
      <c r="P6" s="380">
        <v>25</v>
      </c>
      <c r="Q6" s="381">
        <v>1100</v>
      </c>
      <c r="R6" s="380">
        <v>25</v>
      </c>
      <c r="S6" s="381">
        <v>2450</v>
      </c>
      <c r="T6" s="380">
        <v>25</v>
      </c>
      <c r="U6" s="381">
        <v>6250</v>
      </c>
      <c r="V6" s="380">
        <v>25</v>
      </c>
      <c r="W6" s="381">
        <v>9300</v>
      </c>
      <c r="X6" s="380">
        <v>25</v>
      </c>
      <c r="Y6" s="381">
        <v>5100</v>
      </c>
      <c r="Z6" s="380">
        <v>25</v>
      </c>
      <c r="AA6" s="381">
        <v>10200</v>
      </c>
      <c r="AB6" s="380">
        <v>25</v>
      </c>
      <c r="AC6" s="381">
        <v>14200</v>
      </c>
      <c r="AD6" s="380">
        <v>25</v>
      </c>
      <c r="AE6" s="382">
        <v>330</v>
      </c>
      <c r="AF6" s="380">
        <v>2</v>
      </c>
      <c r="AG6" s="382">
        <v>620</v>
      </c>
      <c r="AH6" s="380">
        <v>2</v>
      </c>
      <c r="AI6" s="382">
        <v>100</v>
      </c>
      <c r="AJ6" s="380">
        <v>2</v>
      </c>
      <c r="AK6" s="382">
        <v>100</v>
      </c>
      <c r="AL6" s="380">
        <v>2</v>
      </c>
      <c r="AM6" s="382">
        <v>420</v>
      </c>
      <c r="AN6" s="380">
        <v>2</v>
      </c>
      <c r="AO6" s="382">
        <v>800</v>
      </c>
      <c r="AP6" s="380">
        <v>2</v>
      </c>
      <c r="AQ6" s="382">
        <v>800</v>
      </c>
      <c r="AR6" s="380">
        <v>2</v>
      </c>
      <c r="AS6" s="382">
        <v>800</v>
      </c>
      <c r="AT6" s="380">
        <v>2</v>
      </c>
    </row>
    <row r="7" spans="1:46" x14ac:dyDescent="0.25">
      <c r="A7" s="379"/>
      <c r="B7" s="380">
        <v>24</v>
      </c>
      <c r="C7" s="379">
        <v>73</v>
      </c>
      <c r="D7" s="380">
        <v>24</v>
      </c>
      <c r="E7" s="379">
        <v>93</v>
      </c>
      <c r="F7" s="380">
        <v>24</v>
      </c>
      <c r="G7" s="379">
        <v>78</v>
      </c>
      <c r="H7" s="380">
        <v>24</v>
      </c>
      <c r="I7" s="379">
        <v>87</v>
      </c>
      <c r="J7" s="380">
        <v>24</v>
      </c>
      <c r="K7" s="379">
        <v>134</v>
      </c>
      <c r="L7" s="380">
        <v>24</v>
      </c>
      <c r="M7" s="379">
        <v>171</v>
      </c>
      <c r="N7" s="380">
        <v>24</v>
      </c>
      <c r="O7" s="379">
        <v>303</v>
      </c>
      <c r="P7" s="380">
        <v>24</v>
      </c>
      <c r="Q7" s="381">
        <v>1101</v>
      </c>
      <c r="R7" s="380">
        <v>24</v>
      </c>
      <c r="S7" s="381">
        <v>2451</v>
      </c>
      <c r="T7" s="380">
        <v>24</v>
      </c>
      <c r="U7" s="381">
        <v>6251</v>
      </c>
      <c r="V7" s="380">
        <v>24</v>
      </c>
      <c r="W7" s="381">
        <v>9301</v>
      </c>
      <c r="X7" s="380">
        <v>24</v>
      </c>
      <c r="Y7" s="381">
        <v>5101</v>
      </c>
      <c r="Z7" s="380">
        <v>24</v>
      </c>
      <c r="AA7" s="381">
        <v>10201</v>
      </c>
      <c r="AB7" s="380">
        <v>24</v>
      </c>
      <c r="AC7" s="381">
        <v>14201</v>
      </c>
      <c r="AD7" s="380">
        <v>24</v>
      </c>
      <c r="AE7" s="382"/>
      <c r="AF7" s="380"/>
      <c r="AG7" s="382"/>
      <c r="AH7" s="380"/>
      <c r="AI7" s="382"/>
      <c r="AJ7" s="380"/>
      <c r="AK7" s="382"/>
      <c r="AL7" s="380"/>
      <c r="AM7" s="382"/>
      <c r="AN7" s="380"/>
      <c r="AO7" s="382"/>
      <c r="AP7" s="380"/>
      <c r="AQ7" s="382"/>
      <c r="AR7" s="380"/>
      <c r="AS7" s="382"/>
      <c r="AT7" s="380"/>
    </row>
    <row r="8" spans="1:46" x14ac:dyDescent="0.25">
      <c r="A8" s="379">
        <v>63</v>
      </c>
      <c r="B8" s="380">
        <v>24</v>
      </c>
      <c r="C8" s="379">
        <v>74</v>
      </c>
      <c r="D8" s="380">
        <v>24</v>
      </c>
      <c r="E8" s="379">
        <v>94</v>
      </c>
      <c r="F8" s="380">
        <v>24</v>
      </c>
      <c r="G8" s="379">
        <v>79</v>
      </c>
      <c r="H8" s="380">
        <v>24</v>
      </c>
      <c r="I8" s="379">
        <v>88</v>
      </c>
      <c r="J8" s="380">
        <v>24</v>
      </c>
      <c r="K8" s="379">
        <v>136</v>
      </c>
      <c r="L8" s="380">
        <v>24</v>
      </c>
      <c r="M8" s="379">
        <v>174</v>
      </c>
      <c r="N8" s="380">
        <v>24</v>
      </c>
      <c r="O8" s="379">
        <v>306</v>
      </c>
      <c r="P8" s="380">
        <v>24</v>
      </c>
      <c r="Q8" s="381">
        <v>1120</v>
      </c>
      <c r="R8" s="380">
        <v>24</v>
      </c>
      <c r="S8" s="381">
        <v>2500</v>
      </c>
      <c r="T8" s="380">
        <v>24</v>
      </c>
      <c r="U8" s="381">
        <v>6400</v>
      </c>
      <c r="V8" s="380">
        <v>24</v>
      </c>
      <c r="W8" s="381">
        <v>9450</v>
      </c>
      <c r="X8" s="380">
        <v>24</v>
      </c>
      <c r="Y8" s="381">
        <v>5200</v>
      </c>
      <c r="Z8" s="380">
        <v>24</v>
      </c>
      <c r="AA8" s="381">
        <v>10400</v>
      </c>
      <c r="AB8" s="380">
        <v>24</v>
      </c>
      <c r="AC8" s="381">
        <v>15000</v>
      </c>
      <c r="AD8" s="380">
        <v>24</v>
      </c>
      <c r="AE8" s="382">
        <v>340</v>
      </c>
      <c r="AF8" s="380">
        <v>3</v>
      </c>
      <c r="AG8" s="382">
        <v>640</v>
      </c>
      <c r="AH8" s="380">
        <v>3</v>
      </c>
      <c r="AI8" s="382"/>
      <c r="AJ8" s="380">
        <v>3</v>
      </c>
      <c r="AK8" s="382"/>
      <c r="AL8" s="380">
        <v>3</v>
      </c>
      <c r="AM8" s="382">
        <v>440</v>
      </c>
      <c r="AN8" s="380">
        <v>3</v>
      </c>
      <c r="AO8" s="382">
        <v>900</v>
      </c>
      <c r="AP8" s="380">
        <v>3</v>
      </c>
      <c r="AQ8" s="382">
        <v>900</v>
      </c>
      <c r="AR8" s="380">
        <v>3</v>
      </c>
      <c r="AS8" s="382">
        <v>900</v>
      </c>
      <c r="AT8" s="380">
        <v>3</v>
      </c>
    </row>
    <row r="9" spans="1:46" x14ac:dyDescent="0.25">
      <c r="A9" s="379"/>
      <c r="B9" s="380">
        <v>23</v>
      </c>
      <c r="C9" s="379">
        <v>75</v>
      </c>
      <c r="D9" s="380">
        <v>23</v>
      </c>
      <c r="E9" s="379">
        <v>95</v>
      </c>
      <c r="F9" s="380">
        <v>23</v>
      </c>
      <c r="G9" s="379">
        <v>80</v>
      </c>
      <c r="H9" s="380">
        <v>23</v>
      </c>
      <c r="I9" s="379">
        <v>89</v>
      </c>
      <c r="J9" s="380">
        <v>23</v>
      </c>
      <c r="K9" s="379">
        <v>137</v>
      </c>
      <c r="L9" s="380">
        <v>23</v>
      </c>
      <c r="M9" s="379">
        <v>175</v>
      </c>
      <c r="N9" s="380">
        <v>23</v>
      </c>
      <c r="O9" s="379">
        <v>309</v>
      </c>
      <c r="P9" s="380">
        <v>23</v>
      </c>
      <c r="Q9" s="381">
        <v>1121</v>
      </c>
      <c r="R9" s="380">
        <v>23</v>
      </c>
      <c r="S9" s="381">
        <v>2501</v>
      </c>
      <c r="T9" s="380">
        <v>23</v>
      </c>
      <c r="U9" s="381">
        <v>6401</v>
      </c>
      <c r="V9" s="380">
        <v>23</v>
      </c>
      <c r="W9" s="381">
        <v>9451</v>
      </c>
      <c r="X9" s="380">
        <v>23</v>
      </c>
      <c r="Y9" s="381">
        <v>5201</v>
      </c>
      <c r="Z9" s="380">
        <v>23</v>
      </c>
      <c r="AA9" s="381">
        <v>10401</v>
      </c>
      <c r="AB9" s="380">
        <v>23</v>
      </c>
      <c r="AC9" s="381">
        <v>15001</v>
      </c>
      <c r="AD9" s="380">
        <v>23</v>
      </c>
      <c r="AE9" s="382"/>
      <c r="AF9" s="380"/>
      <c r="AG9" s="382"/>
      <c r="AH9" s="380"/>
      <c r="AI9" s="382"/>
      <c r="AJ9" s="380"/>
      <c r="AK9" s="382"/>
      <c r="AL9" s="380"/>
      <c r="AM9" s="382"/>
      <c r="AN9" s="380"/>
      <c r="AO9" s="382"/>
      <c r="AP9" s="380"/>
      <c r="AQ9" s="382"/>
      <c r="AR9" s="380"/>
      <c r="AS9" s="382"/>
      <c r="AT9" s="380"/>
    </row>
    <row r="10" spans="1:46" x14ac:dyDescent="0.25">
      <c r="A10" s="379">
        <v>64</v>
      </c>
      <c r="B10" s="380">
        <v>23</v>
      </c>
      <c r="C10" s="379">
        <v>76</v>
      </c>
      <c r="D10" s="380">
        <v>23</v>
      </c>
      <c r="E10" s="379">
        <v>96</v>
      </c>
      <c r="F10" s="380">
        <v>23</v>
      </c>
      <c r="G10" s="379">
        <v>81</v>
      </c>
      <c r="H10" s="380">
        <v>23</v>
      </c>
      <c r="I10" s="379">
        <v>90</v>
      </c>
      <c r="J10" s="380">
        <v>23</v>
      </c>
      <c r="K10" s="379">
        <v>140</v>
      </c>
      <c r="L10" s="380">
        <v>23</v>
      </c>
      <c r="M10" s="379">
        <v>178</v>
      </c>
      <c r="N10" s="380">
        <v>23</v>
      </c>
      <c r="O10" s="379">
        <v>312</v>
      </c>
      <c r="P10" s="380">
        <v>23</v>
      </c>
      <c r="Q10" s="381">
        <v>1140</v>
      </c>
      <c r="R10" s="380">
        <v>23</v>
      </c>
      <c r="S10" s="381">
        <v>2550</v>
      </c>
      <c r="T10" s="380">
        <v>23</v>
      </c>
      <c r="U10" s="381">
        <v>6550</v>
      </c>
      <c r="V10" s="380">
        <v>23</v>
      </c>
      <c r="W10" s="381">
        <v>10000</v>
      </c>
      <c r="X10" s="380">
        <v>23</v>
      </c>
      <c r="Y10" s="381">
        <v>5300</v>
      </c>
      <c r="Z10" s="380">
        <v>23</v>
      </c>
      <c r="AA10" s="381">
        <v>11000</v>
      </c>
      <c r="AB10" s="380">
        <v>23</v>
      </c>
      <c r="AC10" s="381">
        <v>15400</v>
      </c>
      <c r="AD10" s="380">
        <v>23</v>
      </c>
      <c r="AE10" s="382">
        <v>350</v>
      </c>
      <c r="AF10" s="380">
        <v>4</v>
      </c>
      <c r="AG10" s="382">
        <v>660</v>
      </c>
      <c r="AH10" s="380">
        <v>4</v>
      </c>
      <c r="AI10" s="382"/>
      <c r="AJ10" s="380">
        <v>4</v>
      </c>
      <c r="AK10" s="382">
        <v>120</v>
      </c>
      <c r="AL10" s="380">
        <v>4</v>
      </c>
      <c r="AM10" s="382">
        <v>460</v>
      </c>
      <c r="AN10" s="380">
        <v>4</v>
      </c>
      <c r="AO10" s="382">
        <v>1000</v>
      </c>
      <c r="AP10" s="380">
        <v>4</v>
      </c>
      <c r="AQ10" s="382">
        <v>1000</v>
      </c>
      <c r="AR10" s="380">
        <v>4</v>
      </c>
      <c r="AS10" s="382">
        <v>1000</v>
      </c>
      <c r="AT10" s="380">
        <v>4</v>
      </c>
    </row>
    <row r="11" spans="1:46" x14ac:dyDescent="0.25">
      <c r="A11" s="379"/>
      <c r="B11" s="380">
        <v>22</v>
      </c>
      <c r="C11" s="379">
        <v>77</v>
      </c>
      <c r="D11" s="380">
        <v>22</v>
      </c>
      <c r="E11" s="379">
        <v>97</v>
      </c>
      <c r="F11" s="380">
        <v>22</v>
      </c>
      <c r="G11" s="379">
        <v>82</v>
      </c>
      <c r="H11" s="380">
        <v>22</v>
      </c>
      <c r="I11" s="379">
        <v>91</v>
      </c>
      <c r="J11" s="380">
        <v>22</v>
      </c>
      <c r="K11" s="379">
        <v>141</v>
      </c>
      <c r="L11" s="380">
        <v>22</v>
      </c>
      <c r="M11" s="379">
        <v>179</v>
      </c>
      <c r="N11" s="380">
        <v>22</v>
      </c>
      <c r="O11" s="379">
        <v>315</v>
      </c>
      <c r="P11" s="380">
        <v>22</v>
      </c>
      <c r="Q11" s="381">
        <v>1141</v>
      </c>
      <c r="R11" s="380">
        <v>22</v>
      </c>
      <c r="S11" s="381">
        <v>2551</v>
      </c>
      <c r="T11" s="380">
        <v>22</v>
      </c>
      <c r="U11" s="381">
        <v>6551</v>
      </c>
      <c r="V11" s="380">
        <v>22</v>
      </c>
      <c r="W11" s="381">
        <v>10001</v>
      </c>
      <c r="X11" s="380">
        <v>22</v>
      </c>
      <c r="Y11" s="381">
        <v>5301</v>
      </c>
      <c r="Z11" s="380">
        <v>22</v>
      </c>
      <c r="AA11" s="381">
        <v>11001</v>
      </c>
      <c r="AB11" s="380">
        <v>22</v>
      </c>
      <c r="AC11" s="381">
        <v>15401</v>
      </c>
      <c r="AD11" s="380">
        <v>22</v>
      </c>
      <c r="AE11" s="382"/>
      <c r="AF11" s="380"/>
      <c r="AG11" s="382"/>
      <c r="AH11" s="380"/>
      <c r="AI11" s="382"/>
      <c r="AJ11" s="380"/>
      <c r="AK11" s="382"/>
      <c r="AL11" s="380"/>
      <c r="AM11" s="382"/>
      <c r="AN11" s="380"/>
      <c r="AO11" s="382"/>
      <c r="AP11" s="380"/>
      <c r="AQ11" s="382"/>
      <c r="AR11" s="380"/>
      <c r="AS11" s="382"/>
      <c r="AT11" s="380"/>
    </row>
    <row r="12" spans="1:46" x14ac:dyDescent="0.25">
      <c r="A12" s="379">
        <v>65</v>
      </c>
      <c r="B12" s="380">
        <v>22</v>
      </c>
      <c r="C12" s="379">
        <v>78</v>
      </c>
      <c r="D12" s="380">
        <v>22</v>
      </c>
      <c r="E12" s="379">
        <v>98</v>
      </c>
      <c r="F12" s="380">
        <v>22</v>
      </c>
      <c r="G12" s="379">
        <v>84</v>
      </c>
      <c r="H12" s="380">
        <v>22</v>
      </c>
      <c r="I12" s="379">
        <v>93</v>
      </c>
      <c r="J12" s="380">
        <v>22</v>
      </c>
      <c r="K12" s="379">
        <v>144</v>
      </c>
      <c r="L12" s="380">
        <v>22</v>
      </c>
      <c r="M12" s="379">
        <v>182</v>
      </c>
      <c r="N12" s="380">
        <v>22</v>
      </c>
      <c r="O12" s="379">
        <v>318</v>
      </c>
      <c r="P12" s="380">
        <v>22</v>
      </c>
      <c r="Q12" s="381">
        <v>1160</v>
      </c>
      <c r="R12" s="380">
        <v>22</v>
      </c>
      <c r="S12" s="381">
        <v>3000</v>
      </c>
      <c r="T12" s="380">
        <v>22</v>
      </c>
      <c r="U12" s="381">
        <v>7100</v>
      </c>
      <c r="V12" s="380">
        <v>22</v>
      </c>
      <c r="W12" s="381">
        <v>10150</v>
      </c>
      <c r="X12" s="380">
        <v>22</v>
      </c>
      <c r="Y12" s="381">
        <v>5400</v>
      </c>
      <c r="Z12" s="380">
        <v>22</v>
      </c>
      <c r="AA12" s="381">
        <v>11200</v>
      </c>
      <c r="AB12" s="380">
        <v>22</v>
      </c>
      <c r="AC12" s="381">
        <v>16200</v>
      </c>
      <c r="AD12" s="380">
        <v>22</v>
      </c>
      <c r="AE12" s="382">
        <v>360</v>
      </c>
      <c r="AF12" s="380">
        <v>5</v>
      </c>
      <c r="AG12" s="382">
        <v>680</v>
      </c>
      <c r="AH12" s="380">
        <v>5</v>
      </c>
      <c r="AI12" s="382">
        <v>110</v>
      </c>
      <c r="AJ12" s="380">
        <v>5</v>
      </c>
      <c r="AK12" s="382"/>
      <c r="AL12" s="380">
        <v>5</v>
      </c>
      <c r="AM12" s="382">
        <v>480</v>
      </c>
      <c r="AN12" s="380">
        <v>5</v>
      </c>
      <c r="AO12" s="382">
        <v>1100</v>
      </c>
      <c r="AP12" s="380">
        <v>5</v>
      </c>
      <c r="AQ12" s="382">
        <v>1100</v>
      </c>
      <c r="AR12" s="380">
        <v>5</v>
      </c>
      <c r="AS12" s="382">
        <v>1100</v>
      </c>
      <c r="AT12" s="380">
        <v>5</v>
      </c>
    </row>
    <row r="13" spans="1:46" x14ac:dyDescent="0.25">
      <c r="A13" s="379"/>
      <c r="B13" s="380">
        <v>21</v>
      </c>
      <c r="C13" s="379">
        <v>79</v>
      </c>
      <c r="D13" s="380">
        <v>21</v>
      </c>
      <c r="E13" s="379">
        <v>99</v>
      </c>
      <c r="F13" s="380">
        <v>21</v>
      </c>
      <c r="G13" s="379">
        <v>85</v>
      </c>
      <c r="H13" s="380">
        <v>21</v>
      </c>
      <c r="I13" s="379">
        <v>94</v>
      </c>
      <c r="J13" s="380">
        <v>21</v>
      </c>
      <c r="K13" s="379">
        <v>145</v>
      </c>
      <c r="L13" s="380">
        <v>21</v>
      </c>
      <c r="M13" s="379">
        <v>183</v>
      </c>
      <c r="N13" s="380">
        <v>21</v>
      </c>
      <c r="O13" s="379">
        <v>321</v>
      </c>
      <c r="P13" s="380">
        <v>21</v>
      </c>
      <c r="Q13" s="381">
        <v>1161</v>
      </c>
      <c r="R13" s="380">
        <v>21</v>
      </c>
      <c r="S13" s="381">
        <v>3001</v>
      </c>
      <c r="T13" s="380">
        <v>21</v>
      </c>
      <c r="U13" s="381">
        <v>7101</v>
      </c>
      <c r="V13" s="380">
        <v>21</v>
      </c>
      <c r="W13" s="381">
        <v>10151</v>
      </c>
      <c r="X13" s="380">
        <v>21</v>
      </c>
      <c r="Y13" s="381">
        <v>5401</v>
      </c>
      <c r="Z13" s="380">
        <v>21</v>
      </c>
      <c r="AA13" s="381">
        <v>11201</v>
      </c>
      <c r="AB13" s="380">
        <v>21</v>
      </c>
      <c r="AC13" s="381">
        <v>16201</v>
      </c>
      <c r="AD13" s="380">
        <v>21</v>
      </c>
      <c r="AE13" s="382"/>
      <c r="AF13" s="380"/>
      <c r="AG13" s="382"/>
      <c r="AH13" s="380"/>
      <c r="AI13" s="382"/>
      <c r="AJ13" s="380"/>
      <c r="AK13" s="382"/>
      <c r="AL13" s="380"/>
      <c r="AM13" s="382"/>
      <c r="AN13" s="380"/>
      <c r="AO13" s="382"/>
      <c r="AP13" s="380"/>
      <c r="AQ13" s="382"/>
      <c r="AR13" s="380"/>
      <c r="AS13" s="382"/>
      <c r="AT13" s="380"/>
    </row>
    <row r="14" spans="1:46" x14ac:dyDescent="0.25">
      <c r="A14" s="379">
        <v>66</v>
      </c>
      <c r="B14" s="380">
        <v>21</v>
      </c>
      <c r="C14" s="379">
        <v>80</v>
      </c>
      <c r="D14" s="380">
        <v>21</v>
      </c>
      <c r="E14" s="379">
        <v>100</v>
      </c>
      <c r="F14" s="380">
        <v>21</v>
      </c>
      <c r="G14" s="379">
        <v>87</v>
      </c>
      <c r="H14" s="380">
        <v>21</v>
      </c>
      <c r="I14" s="379">
        <v>96</v>
      </c>
      <c r="J14" s="380">
        <v>21</v>
      </c>
      <c r="K14" s="379">
        <v>148</v>
      </c>
      <c r="L14" s="380">
        <v>21</v>
      </c>
      <c r="M14" s="379">
        <v>186</v>
      </c>
      <c r="N14" s="380">
        <v>21</v>
      </c>
      <c r="O14" s="379">
        <v>324</v>
      </c>
      <c r="P14" s="380">
        <v>21</v>
      </c>
      <c r="Q14" s="381">
        <v>1180</v>
      </c>
      <c r="R14" s="380">
        <v>21</v>
      </c>
      <c r="S14" s="381">
        <v>3050</v>
      </c>
      <c r="T14" s="380">
        <v>21</v>
      </c>
      <c r="U14" s="381">
        <v>7200</v>
      </c>
      <c r="V14" s="380">
        <v>21</v>
      </c>
      <c r="W14" s="381">
        <v>10300</v>
      </c>
      <c r="X14" s="380">
        <v>21</v>
      </c>
      <c r="Y14" s="381">
        <v>5500</v>
      </c>
      <c r="Z14" s="380">
        <v>21</v>
      </c>
      <c r="AA14" s="381">
        <v>11400</v>
      </c>
      <c r="AB14" s="380">
        <v>21</v>
      </c>
      <c r="AC14" s="381">
        <v>17000</v>
      </c>
      <c r="AD14" s="380">
        <v>21</v>
      </c>
      <c r="AE14" s="382">
        <v>370</v>
      </c>
      <c r="AF14" s="380">
        <v>6</v>
      </c>
      <c r="AG14" s="382">
        <v>700</v>
      </c>
      <c r="AH14" s="380">
        <v>6</v>
      </c>
      <c r="AI14" s="382"/>
      <c r="AJ14" s="380">
        <v>6</v>
      </c>
      <c r="AK14" s="382">
        <v>140</v>
      </c>
      <c r="AL14" s="380">
        <v>6</v>
      </c>
      <c r="AM14" s="382">
        <v>500</v>
      </c>
      <c r="AN14" s="380">
        <v>6</v>
      </c>
      <c r="AO14" s="382">
        <v>1200</v>
      </c>
      <c r="AP14" s="380">
        <v>6</v>
      </c>
      <c r="AQ14" s="382">
        <v>1200</v>
      </c>
      <c r="AR14" s="380">
        <v>6</v>
      </c>
      <c r="AS14" s="382">
        <v>1200</v>
      </c>
      <c r="AT14" s="380">
        <v>6</v>
      </c>
    </row>
    <row r="15" spans="1:46" x14ac:dyDescent="0.25">
      <c r="A15" s="379">
        <v>67</v>
      </c>
      <c r="B15" s="380">
        <v>20</v>
      </c>
      <c r="C15" s="379">
        <v>81</v>
      </c>
      <c r="D15" s="380">
        <v>20</v>
      </c>
      <c r="E15" s="379">
        <v>101</v>
      </c>
      <c r="F15" s="380">
        <v>20</v>
      </c>
      <c r="G15" s="379">
        <v>88</v>
      </c>
      <c r="H15" s="380">
        <v>20</v>
      </c>
      <c r="I15" s="379">
        <v>97</v>
      </c>
      <c r="J15" s="380">
        <v>20</v>
      </c>
      <c r="K15" s="379">
        <v>149</v>
      </c>
      <c r="L15" s="380">
        <v>20</v>
      </c>
      <c r="M15" s="379">
        <v>187</v>
      </c>
      <c r="N15" s="380">
        <v>20</v>
      </c>
      <c r="O15" s="379">
        <v>327</v>
      </c>
      <c r="P15" s="380">
        <v>20</v>
      </c>
      <c r="Q15" s="381">
        <v>1181</v>
      </c>
      <c r="R15" s="380">
        <v>20</v>
      </c>
      <c r="S15" s="381">
        <v>3051</v>
      </c>
      <c r="T15" s="380">
        <v>20</v>
      </c>
      <c r="U15" s="381">
        <v>7201</v>
      </c>
      <c r="V15" s="380">
        <v>20</v>
      </c>
      <c r="W15" s="381">
        <v>10301</v>
      </c>
      <c r="X15" s="380">
        <v>20</v>
      </c>
      <c r="Y15" s="381">
        <v>5501</v>
      </c>
      <c r="Z15" s="380">
        <v>20</v>
      </c>
      <c r="AA15" s="381">
        <v>11401</v>
      </c>
      <c r="AB15" s="380">
        <v>20</v>
      </c>
      <c r="AC15" s="381">
        <v>17001</v>
      </c>
      <c r="AD15" s="380">
        <v>20</v>
      </c>
      <c r="AE15" s="382"/>
      <c r="AF15" s="380"/>
      <c r="AG15" s="382"/>
      <c r="AH15" s="380"/>
      <c r="AI15" s="382"/>
      <c r="AJ15" s="380"/>
      <c r="AK15" s="382"/>
      <c r="AL15" s="380"/>
      <c r="AM15" s="382"/>
      <c r="AN15" s="380"/>
      <c r="AO15" s="382"/>
      <c r="AP15" s="380"/>
      <c r="AQ15" s="382"/>
      <c r="AR15" s="380"/>
      <c r="AS15" s="382"/>
      <c r="AT15" s="380"/>
    </row>
    <row r="16" spans="1:46" x14ac:dyDescent="0.25">
      <c r="A16" s="379">
        <v>68</v>
      </c>
      <c r="B16" s="380">
        <v>20</v>
      </c>
      <c r="C16" s="379">
        <v>82</v>
      </c>
      <c r="D16" s="380">
        <v>20</v>
      </c>
      <c r="E16" s="379">
        <v>102</v>
      </c>
      <c r="F16" s="380">
        <v>20</v>
      </c>
      <c r="G16" s="379">
        <v>90</v>
      </c>
      <c r="H16" s="380">
        <v>20</v>
      </c>
      <c r="I16" s="379">
        <v>99</v>
      </c>
      <c r="J16" s="380">
        <v>20</v>
      </c>
      <c r="K16" s="379">
        <v>152</v>
      </c>
      <c r="L16" s="380">
        <v>20</v>
      </c>
      <c r="M16" s="379">
        <v>190</v>
      </c>
      <c r="N16" s="380">
        <v>20</v>
      </c>
      <c r="O16" s="379">
        <v>330</v>
      </c>
      <c r="P16" s="380">
        <v>20</v>
      </c>
      <c r="Q16" s="381">
        <v>1200</v>
      </c>
      <c r="R16" s="380">
        <v>20</v>
      </c>
      <c r="S16" s="381">
        <v>3100</v>
      </c>
      <c r="T16" s="380">
        <v>20</v>
      </c>
      <c r="U16" s="381">
        <v>7300</v>
      </c>
      <c r="V16" s="380">
        <v>20</v>
      </c>
      <c r="W16" s="381">
        <v>10450</v>
      </c>
      <c r="X16" s="380">
        <v>20</v>
      </c>
      <c r="Y16" s="381">
        <v>6000</v>
      </c>
      <c r="Z16" s="380">
        <v>20</v>
      </c>
      <c r="AA16" s="381">
        <v>12000</v>
      </c>
      <c r="AB16" s="380">
        <v>20</v>
      </c>
      <c r="AC16" s="381">
        <v>17400</v>
      </c>
      <c r="AD16" s="380">
        <v>20</v>
      </c>
      <c r="AE16" s="382">
        <v>380</v>
      </c>
      <c r="AF16" s="380">
        <v>7</v>
      </c>
      <c r="AG16" s="382">
        <v>720</v>
      </c>
      <c r="AH16" s="380">
        <v>7</v>
      </c>
      <c r="AI16" s="382">
        <v>120</v>
      </c>
      <c r="AJ16" s="380">
        <v>7</v>
      </c>
      <c r="AK16" s="382"/>
      <c r="AL16" s="380">
        <v>7</v>
      </c>
      <c r="AM16" s="382">
        <v>525</v>
      </c>
      <c r="AN16" s="380">
        <v>7</v>
      </c>
      <c r="AO16" s="382">
        <v>1300</v>
      </c>
      <c r="AP16" s="380">
        <v>7</v>
      </c>
      <c r="AQ16" s="382">
        <v>1300</v>
      </c>
      <c r="AR16" s="380">
        <v>7</v>
      </c>
      <c r="AS16" s="382">
        <v>1300</v>
      </c>
      <c r="AT16" s="380">
        <v>7</v>
      </c>
    </row>
    <row r="17" spans="1:46" x14ac:dyDescent="0.25">
      <c r="A17" s="379">
        <v>69</v>
      </c>
      <c r="B17" s="380">
        <v>19</v>
      </c>
      <c r="C17" s="379">
        <v>83</v>
      </c>
      <c r="D17" s="380">
        <v>19</v>
      </c>
      <c r="E17" s="379">
        <v>103</v>
      </c>
      <c r="F17" s="380">
        <v>19</v>
      </c>
      <c r="G17" s="379">
        <v>91</v>
      </c>
      <c r="H17" s="380">
        <v>19</v>
      </c>
      <c r="I17" s="379">
        <v>100</v>
      </c>
      <c r="J17" s="380">
        <v>19</v>
      </c>
      <c r="K17" s="379">
        <v>153</v>
      </c>
      <c r="L17" s="380">
        <v>19</v>
      </c>
      <c r="M17" s="379">
        <v>191</v>
      </c>
      <c r="N17" s="380">
        <v>19</v>
      </c>
      <c r="O17" s="379">
        <v>333</v>
      </c>
      <c r="P17" s="380">
        <v>19</v>
      </c>
      <c r="Q17" s="381">
        <v>1201</v>
      </c>
      <c r="R17" s="380">
        <v>19</v>
      </c>
      <c r="S17" s="381">
        <v>3101</v>
      </c>
      <c r="T17" s="380">
        <v>19</v>
      </c>
      <c r="U17" s="381">
        <v>7301</v>
      </c>
      <c r="V17" s="380">
        <v>19</v>
      </c>
      <c r="W17" s="381">
        <v>10451</v>
      </c>
      <c r="X17" s="380">
        <v>19</v>
      </c>
      <c r="Y17" s="381">
        <v>6001</v>
      </c>
      <c r="Z17" s="380">
        <v>19</v>
      </c>
      <c r="AA17" s="381">
        <v>12001</v>
      </c>
      <c r="AB17" s="380">
        <v>19</v>
      </c>
      <c r="AC17" s="381">
        <v>17401</v>
      </c>
      <c r="AD17" s="380">
        <v>19</v>
      </c>
      <c r="AE17" s="382"/>
      <c r="AF17" s="380"/>
      <c r="AG17" s="382"/>
      <c r="AH17" s="380"/>
      <c r="AI17" s="382"/>
      <c r="AJ17" s="380"/>
      <c r="AK17" s="382"/>
      <c r="AL17" s="380"/>
      <c r="AM17" s="382"/>
      <c r="AN17" s="380"/>
      <c r="AO17" s="382"/>
      <c r="AP17" s="380"/>
      <c r="AQ17" s="382"/>
      <c r="AR17" s="380"/>
      <c r="AS17" s="382"/>
      <c r="AT17" s="380"/>
    </row>
    <row r="18" spans="1:46" x14ac:dyDescent="0.25">
      <c r="A18" s="379">
        <v>70</v>
      </c>
      <c r="B18" s="380">
        <v>19</v>
      </c>
      <c r="C18" s="379">
        <v>84</v>
      </c>
      <c r="D18" s="380">
        <v>19</v>
      </c>
      <c r="E18" s="379">
        <v>104</v>
      </c>
      <c r="F18" s="380">
        <v>19</v>
      </c>
      <c r="G18" s="379">
        <v>94</v>
      </c>
      <c r="H18" s="380">
        <v>19</v>
      </c>
      <c r="I18" s="379">
        <v>102</v>
      </c>
      <c r="J18" s="380">
        <v>19</v>
      </c>
      <c r="K18" s="379">
        <v>156</v>
      </c>
      <c r="L18" s="380">
        <v>19</v>
      </c>
      <c r="M18" s="379">
        <v>194</v>
      </c>
      <c r="N18" s="380">
        <v>19</v>
      </c>
      <c r="O18" s="379">
        <v>336</v>
      </c>
      <c r="P18" s="380">
        <v>19</v>
      </c>
      <c r="Q18" s="381">
        <v>1220</v>
      </c>
      <c r="R18" s="380">
        <v>19</v>
      </c>
      <c r="S18" s="381">
        <v>3160</v>
      </c>
      <c r="T18" s="380">
        <v>19</v>
      </c>
      <c r="U18" s="381">
        <v>7400</v>
      </c>
      <c r="V18" s="380">
        <v>19</v>
      </c>
      <c r="W18" s="381">
        <v>11000</v>
      </c>
      <c r="X18" s="380">
        <v>19</v>
      </c>
      <c r="Y18" s="381">
        <v>6100</v>
      </c>
      <c r="Z18" s="380">
        <v>19</v>
      </c>
      <c r="AA18" s="381">
        <v>12200</v>
      </c>
      <c r="AB18" s="380">
        <v>19</v>
      </c>
      <c r="AC18" s="381">
        <v>18200</v>
      </c>
      <c r="AD18" s="380">
        <v>19</v>
      </c>
      <c r="AE18" s="382">
        <v>390</v>
      </c>
      <c r="AF18" s="380">
        <v>8</v>
      </c>
      <c r="AG18" s="382">
        <v>740</v>
      </c>
      <c r="AH18" s="380">
        <v>8</v>
      </c>
      <c r="AI18" s="382"/>
      <c r="AJ18" s="380">
        <v>8</v>
      </c>
      <c r="AK18" s="382">
        <v>160</v>
      </c>
      <c r="AL18" s="380">
        <v>8</v>
      </c>
      <c r="AM18" s="382">
        <v>550</v>
      </c>
      <c r="AN18" s="380">
        <v>8</v>
      </c>
      <c r="AO18" s="382">
        <v>1400</v>
      </c>
      <c r="AP18" s="380">
        <v>8</v>
      </c>
      <c r="AQ18" s="382">
        <v>1400</v>
      </c>
      <c r="AR18" s="380">
        <v>8</v>
      </c>
      <c r="AS18" s="382">
        <v>1400</v>
      </c>
      <c r="AT18" s="380">
        <v>8</v>
      </c>
    </row>
    <row r="19" spans="1:46" x14ac:dyDescent="0.25">
      <c r="A19" s="379">
        <v>71</v>
      </c>
      <c r="B19" s="380">
        <v>18</v>
      </c>
      <c r="C19" s="379">
        <v>85</v>
      </c>
      <c r="D19" s="380">
        <v>18</v>
      </c>
      <c r="E19" s="379">
        <v>105</v>
      </c>
      <c r="F19" s="380">
        <v>18</v>
      </c>
      <c r="G19" s="379">
        <v>95</v>
      </c>
      <c r="H19" s="380">
        <v>18</v>
      </c>
      <c r="I19" s="379">
        <v>103</v>
      </c>
      <c r="J19" s="380">
        <v>18</v>
      </c>
      <c r="K19" s="379">
        <v>157</v>
      </c>
      <c r="L19" s="380">
        <v>18</v>
      </c>
      <c r="M19" s="379">
        <v>195</v>
      </c>
      <c r="N19" s="380">
        <v>18</v>
      </c>
      <c r="O19" s="379">
        <v>339</v>
      </c>
      <c r="P19" s="380">
        <v>18</v>
      </c>
      <c r="Q19" s="381">
        <v>1221</v>
      </c>
      <c r="R19" s="380">
        <v>18</v>
      </c>
      <c r="S19" s="381">
        <v>3161</v>
      </c>
      <c r="T19" s="380">
        <v>18</v>
      </c>
      <c r="U19" s="381">
        <v>7401</v>
      </c>
      <c r="V19" s="380">
        <v>18</v>
      </c>
      <c r="W19" s="381">
        <v>11001</v>
      </c>
      <c r="X19" s="380">
        <v>18</v>
      </c>
      <c r="Y19" s="381">
        <v>6101</v>
      </c>
      <c r="Z19" s="380">
        <v>18</v>
      </c>
      <c r="AA19" s="381">
        <v>12201</v>
      </c>
      <c r="AB19" s="380">
        <v>18</v>
      </c>
      <c r="AC19" s="381">
        <v>18201</v>
      </c>
      <c r="AD19" s="380">
        <v>18</v>
      </c>
      <c r="AE19" s="382"/>
      <c r="AF19" s="380"/>
      <c r="AG19" s="382"/>
      <c r="AH19" s="380"/>
      <c r="AI19" s="382"/>
      <c r="AJ19" s="380"/>
      <c r="AK19" s="382"/>
      <c r="AL19" s="380"/>
      <c r="AM19" s="382"/>
      <c r="AN19" s="380"/>
      <c r="AO19" s="382"/>
      <c r="AP19" s="380"/>
      <c r="AQ19" s="382"/>
      <c r="AR19" s="380"/>
      <c r="AS19" s="382"/>
      <c r="AT19" s="380"/>
    </row>
    <row r="20" spans="1:46" x14ac:dyDescent="0.25">
      <c r="A20" s="379">
        <v>72</v>
      </c>
      <c r="B20" s="380">
        <v>18</v>
      </c>
      <c r="C20" s="379">
        <v>86</v>
      </c>
      <c r="D20" s="380">
        <v>18</v>
      </c>
      <c r="E20" s="379">
        <v>106</v>
      </c>
      <c r="F20" s="380">
        <v>18</v>
      </c>
      <c r="G20" s="379">
        <v>98</v>
      </c>
      <c r="H20" s="380">
        <v>18</v>
      </c>
      <c r="I20" s="379">
        <v>106</v>
      </c>
      <c r="J20" s="380">
        <v>18</v>
      </c>
      <c r="K20" s="379">
        <v>161</v>
      </c>
      <c r="L20" s="380">
        <v>18</v>
      </c>
      <c r="M20" s="379">
        <v>198</v>
      </c>
      <c r="N20" s="380">
        <v>18</v>
      </c>
      <c r="O20" s="379">
        <v>342</v>
      </c>
      <c r="P20" s="380">
        <v>18</v>
      </c>
      <c r="Q20" s="381">
        <v>1240</v>
      </c>
      <c r="R20" s="380">
        <v>18</v>
      </c>
      <c r="S20" s="381">
        <v>3220</v>
      </c>
      <c r="T20" s="380">
        <v>18</v>
      </c>
      <c r="U20" s="381">
        <v>7500</v>
      </c>
      <c r="V20" s="380">
        <v>18</v>
      </c>
      <c r="W20" s="381">
        <v>11150</v>
      </c>
      <c r="X20" s="380">
        <v>18</v>
      </c>
      <c r="Y20" s="381">
        <v>6200</v>
      </c>
      <c r="Z20" s="380">
        <v>18</v>
      </c>
      <c r="AA20" s="381">
        <v>12400</v>
      </c>
      <c r="AB20" s="380">
        <v>18</v>
      </c>
      <c r="AC20" s="381">
        <v>19000</v>
      </c>
      <c r="AD20" s="380">
        <v>18</v>
      </c>
      <c r="AE20" s="382">
        <v>400</v>
      </c>
      <c r="AF20" s="380">
        <v>9</v>
      </c>
      <c r="AG20" s="382">
        <v>760</v>
      </c>
      <c r="AH20" s="380">
        <v>9</v>
      </c>
      <c r="AI20" s="382">
        <v>125</v>
      </c>
      <c r="AJ20" s="380">
        <v>9</v>
      </c>
      <c r="AK20" s="382"/>
      <c r="AL20" s="380">
        <v>9</v>
      </c>
      <c r="AM20" s="382">
        <v>575</v>
      </c>
      <c r="AN20" s="380">
        <v>9</v>
      </c>
      <c r="AO20" s="382">
        <v>1500</v>
      </c>
      <c r="AP20" s="380">
        <v>9</v>
      </c>
      <c r="AQ20" s="382">
        <v>1500</v>
      </c>
      <c r="AR20" s="380">
        <v>9</v>
      </c>
      <c r="AS20" s="382">
        <v>1500</v>
      </c>
      <c r="AT20" s="380">
        <v>9</v>
      </c>
    </row>
    <row r="21" spans="1:46" x14ac:dyDescent="0.25">
      <c r="A21" s="379">
        <v>73</v>
      </c>
      <c r="B21" s="380">
        <v>17</v>
      </c>
      <c r="C21" s="379">
        <v>87</v>
      </c>
      <c r="D21" s="380">
        <v>17</v>
      </c>
      <c r="E21" s="379">
        <v>107</v>
      </c>
      <c r="F21" s="380">
        <v>17</v>
      </c>
      <c r="G21" s="379">
        <v>99</v>
      </c>
      <c r="H21" s="380">
        <v>17</v>
      </c>
      <c r="I21" s="379">
        <v>107</v>
      </c>
      <c r="J21" s="380">
        <v>17</v>
      </c>
      <c r="K21" s="379">
        <v>162</v>
      </c>
      <c r="L21" s="380">
        <v>17</v>
      </c>
      <c r="M21" s="379">
        <v>199</v>
      </c>
      <c r="N21" s="380">
        <v>17</v>
      </c>
      <c r="O21" s="379">
        <v>345</v>
      </c>
      <c r="P21" s="380">
        <v>17</v>
      </c>
      <c r="Q21" s="381">
        <v>1241</v>
      </c>
      <c r="R21" s="380">
        <v>17</v>
      </c>
      <c r="S21" s="381">
        <v>3221</v>
      </c>
      <c r="T21" s="380">
        <v>17</v>
      </c>
      <c r="U21" s="381">
        <v>7501</v>
      </c>
      <c r="V21" s="380">
        <v>17</v>
      </c>
      <c r="W21" s="381">
        <v>11151</v>
      </c>
      <c r="X21" s="380">
        <v>17</v>
      </c>
      <c r="Y21" s="381">
        <v>6200</v>
      </c>
      <c r="Z21" s="380">
        <v>17</v>
      </c>
      <c r="AA21" s="381">
        <v>12401</v>
      </c>
      <c r="AB21" s="380">
        <v>17</v>
      </c>
      <c r="AC21" s="381">
        <v>19001</v>
      </c>
      <c r="AD21" s="380">
        <v>17</v>
      </c>
      <c r="AE21" s="382"/>
      <c r="AF21" s="380"/>
      <c r="AG21" s="382"/>
      <c r="AH21" s="380"/>
      <c r="AI21" s="382"/>
      <c r="AJ21" s="380"/>
      <c r="AK21" s="382"/>
      <c r="AL21" s="380"/>
      <c r="AM21" s="382"/>
      <c r="AN21" s="380"/>
      <c r="AO21" s="382"/>
      <c r="AP21" s="380"/>
      <c r="AQ21" s="382"/>
      <c r="AR21" s="380"/>
      <c r="AS21" s="382"/>
      <c r="AT21" s="380"/>
    </row>
    <row r="22" spans="1:46" x14ac:dyDescent="0.25">
      <c r="A22" s="379">
        <v>74</v>
      </c>
      <c r="B22" s="380">
        <v>17</v>
      </c>
      <c r="C22" s="379">
        <v>88</v>
      </c>
      <c r="D22" s="380">
        <v>17</v>
      </c>
      <c r="E22" s="379">
        <v>109</v>
      </c>
      <c r="F22" s="380">
        <v>17</v>
      </c>
      <c r="G22" s="379">
        <v>102</v>
      </c>
      <c r="H22" s="380">
        <v>17</v>
      </c>
      <c r="I22" s="379">
        <v>110</v>
      </c>
      <c r="J22" s="380">
        <v>17</v>
      </c>
      <c r="K22" s="379">
        <v>166</v>
      </c>
      <c r="L22" s="380">
        <v>17</v>
      </c>
      <c r="M22" s="379">
        <v>202</v>
      </c>
      <c r="N22" s="380">
        <v>17</v>
      </c>
      <c r="O22" s="379">
        <v>348</v>
      </c>
      <c r="P22" s="380">
        <v>17</v>
      </c>
      <c r="Q22" s="381">
        <v>1260</v>
      </c>
      <c r="R22" s="380">
        <v>17</v>
      </c>
      <c r="S22" s="381">
        <v>3300</v>
      </c>
      <c r="T22" s="380">
        <v>17</v>
      </c>
      <c r="U22" s="381">
        <v>8000</v>
      </c>
      <c r="V22" s="380">
        <v>17</v>
      </c>
      <c r="W22" s="381">
        <v>11300</v>
      </c>
      <c r="X22" s="380">
        <v>17</v>
      </c>
      <c r="Y22" s="381">
        <v>6300</v>
      </c>
      <c r="Z22" s="380">
        <v>17</v>
      </c>
      <c r="AA22" s="381">
        <v>13000</v>
      </c>
      <c r="AB22" s="380">
        <v>17</v>
      </c>
      <c r="AC22" s="381">
        <v>19500</v>
      </c>
      <c r="AD22" s="380">
        <v>17</v>
      </c>
      <c r="AE22" s="382">
        <v>410</v>
      </c>
      <c r="AF22" s="380">
        <v>10</v>
      </c>
      <c r="AG22" s="382">
        <v>780</v>
      </c>
      <c r="AH22" s="380">
        <v>10</v>
      </c>
      <c r="AI22" s="382">
        <v>130</v>
      </c>
      <c r="AJ22" s="380">
        <v>10</v>
      </c>
      <c r="AK22" s="382">
        <v>175</v>
      </c>
      <c r="AL22" s="380">
        <v>10</v>
      </c>
      <c r="AM22" s="382">
        <v>600</v>
      </c>
      <c r="AN22" s="380">
        <v>10</v>
      </c>
      <c r="AO22" s="382">
        <v>1600</v>
      </c>
      <c r="AP22" s="380">
        <v>10</v>
      </c>
      <c r="AQ22" s="382">
        <v>1600</v>
      </c>
      <c r="AR22" s="380">
        <v>10</v>
      </c>
      <c r="AS22" s="382">
        <v>1600</v>
      </c>
      <c r="AT22" s="380">
        <v>10</v>
      </c>
    </row>
    <row r="23" spans="1:46" x14ac:dyDescent="0.25">
      <c r="A23" s="379">
        <v>75</v>
      </c>
      <c r="B23" s="380">
        <v>16</v>
      </c>
      <c r="C23" s="379">
        <v>89</v>
      </c>
      <c r="D23" s="380">
        <v>16</v>
      </c>
      <c r="E23" s="379">
        <v>110</v>
      </c>
      <c r="F23" s="380">
        <v>16</v>
      </c>
      <c r="G23" s="379">
        <v>103</v>
      </c>
      <c r="H23" s="380">
        <v>16</v>
      </c>
      <c r="I23" s="379">
        <v>111</v>
      </c>
      <c r="J23" s="380">
        <v>16</v>
      </c>
      <c r="K23" s="379">
        <v>167</v>
      </c>
      <c r="L23" s="380">
        <v>16</v>
      </c>
      <c r="M23" s="379">
        <v>203</v>
      </c>
      <c r="N23" s="380">
        <v>16</v>
      </c>
      <c r="O23" s="379">
        <v>351</v>
      </c>
      <c r="P23" s="380">
        <v>16</v>
      </c>
      <c r="Q23" s="381">
        <v>1261</v>
      </c>
      <c r="R23" s="380">
        <v>16</v>
      </c>
      <c r="S23" s="381">
        <v>3301</v>
      </c>
      <c r="T23" s="380">
        <v>16</v>
      </c>
      <c r="U23" s="381">
        <v>8001</v>
      </c>
      <c r="V23" s="380">
        <v>16</v>
      </c>
      <c r="W23" s="381">
        <v>11301</v>
      </c>
      <c r="X23" s="380">
        <v>16</v>
      </c>
      <c r="Y23" s="381">
        <v>6301</v>
      </c>
      <c r="Z23" s="380">
        <v>16</v>
      </c>
      <c r="AA23" s="381">
        <v>13001</v>
      </c>
      <c r="AB23" s="380">
        <v>16</v>
      </c>
      <c r="AC23" s="381">
        <v>19501</v>
      </c>
      <c r="AD23" s="380">
        <v>16</v>
      </c>
      <c r="AE23" s="382"/>
      <c r="AF23" s="380"/>
      <c r="AG23" s="382"/>
      <c r="AH23" s="380"/>
      <c r="AI23" s="382"/>
      <c r="AJ23" s="380"/>
      <c r="AK23" s="382"/>
      <c r="AL23" s="380"/>
      <c r="AM23" s="382"/>
      <c r="AN23" s="380"/>
      <c r="AO23" s="382"/>
      <c r="AP23" s="380"/>
      <c r="AQ23" s="382"/>
      <c r="AR23" s="380"/>
      <c r="AS23" s="382"/>
      <c r="AT23" s="380"/>
    </row>
    <row r="24" spans="1:46" x14ac:dyDescent="0.25">
      <c r="A24" s="379">
        <v>76</v>
      </c>
      <c r="B24" s="380">
        <v>16</v>
      </c>
      <c r="C24" s="379">
        <v>90</v>
      </c>
      <c r="D24" s="380">
        <v>16</v>
      </c>
      <c r="E24" s="379">
        <v>112</v>
      </c>
      <c r="F24" s="380">
        <v>16</v>
      </c>
      <c r="G24" s="379">
        <v>106</v>
      </c>
      <c r="H24" s="380">
        <v>16</v>
      </c>
      <c r="I24" s="379">
        <v>115</v>
      </c>
      <c r="J24" s="380">
        <v>16</v>
      </c>
      <c r="K24" s="379">
        <v>171</v>
      </c>
      <c r="L24" s="380">
        <v>16</v>
      </c>
      <c r="M24" s="379">
        <v>207</v>
      </c>
      <c r="N24" s="380">
        <v>16</v>
      </c>
      <c r="O24" s="379">
        <v>354</v>
      </c>
      <c r="P24" s="380">
        <v>16</v>
      </c>
      <c r="Q24" s="381">
        <v>1280</v>
      </c>
      <c r="R24" s="380">
        <v>16</v>
      </c>
      <c r="S24" s="381">
        <v>3380</v>
      </c>
      <c r="T24" s="380">
        <v>16</v>
      </c>
      <c r="U24" s="381">
        <v>8100</v>
      </c>
      <c r="V24" s="380">
        <v>16</v>
      </c>
      <c r="W24" s="381">
        <v>11450</v>
      </c>
      <c r="X24" s="380">
        <v>16</v>
      </c>
      <c r="Y24" s="381">
        <v>6400</v>
      </c>
      <c r="Z24" s="380">
        <v>16</v>
      </c>
      <c r="AA24" s="381">
        <v>13250</v>
      </c>
      <c r="AB24" s="380">
        <v>16</v>
      </c>
      <c r="AC24" s="381">
        <v>20400</v>
      </c>
      <c r="AD24" s="380">
        <v>16</v>
      </c>
      <c r="AE24" s="382">
        <v>420</v>
      </c>
      <c r="AF24" s="380">
        <v>11</v>
      </c>
      <c r="AG24" s="382">
        <v>800</v>
      </c>
      <c r="AH24" s="380">
        <v>11</v>
      </c>
      <c r="AI24" s="382">
        <v>135</v>
      </c>
      <c r="AJ24" s="380">
        <v>11</v>
      </c>
      <c r="AK24" s="382"/>
      <c r="AL24" s="380">
        <v>11</v>
      </c>
      <c r="AM24" s="382">
        <v>625</v>
      </c>
      <c r="AN24" s="380">
        <v>11</v>
      </c>
      <c r="AO24" s="382">
        <v>1700</v>
      </c>
      <c r="AP24" s="380">
        <v>11</v>
      </c>
      <c r="AQ24" s="382">
        <v>1700</v>
      </c>
      <c r="AR24" s="380">
        <v>11</v>
      </c>
      <c r="AS24" s="382">
        <v>1700</v>
      </c>
      <c r="AT24" s="380">
        <v>11</v>
      </c>
    </row>
    <row r="25" spans="1:46" x14ac:dyDescent="0.25">
      <c r="A25" s="379">
        <v>77</v>
      </c>
      <c r="B25" s="380">
        <v>15</v>
      </c>
      <c r="C25" s="379">
        <v>91</v>
      </c>
      <c r="D25" s="380">
        <v>15</v>
      </c>
      <c r="E25" s="379">
        <v>113</v>
      </c>
      <c r="F25" s="380">
        <v>15</v>
      </c>
      <c r="G25" s="379">
        <v>107</v>
      </c>
      <c r="H25" s="380">
        <v>15</v>
      </c>
      <c r="I25" s="379">
        <v>116</v>
      </c>
      <c r="J25" s="380">
        <v>15</v>
      </c>
      <c r="K25" s="379">
        <v>172</v>
      </c>
      <c r="L25" s="380">
        <v>15</v>
      </c>
      <c r="M25" s="379">
        <v>208</v>
      </c>
      <c r="N25" s="380">
        <v>15</v>
      </c>
      <c r="O25" s="379">
        <v>357</v>
      </c>
      <c r="P25" s="380">
        <v>15</v>
      </c>
      <c r="Q25" s="381">
        <v>1281</v>
      </c>
      <c r="R25" s="380">
        <v>15</v>
      </c>
      <c r="S25" s="381">
        <v>3381</v>
      </c>
      <c r="T25" s="380">
        <v>15</v>
      </c>
      <c r="U25" s="381">
        <v>8101</v>
      </c>
      <c r="V25" s="380">
        <v>15</v>
      </c>
      <c r="W25" s="381">
        <v>11451</v>
      </c>
      <c r="X25" s="380">
        <v>15</v>
      </c>
      <c r="Y25" s="381">
        <v>6401</v>
      </c>
      <c r="Z25" s="380">
        <v>15</v>
      </c>
      <c r="AA25" s="381">
        <v>13251</v>
      </c>
      <c r="AB25" s="380">
        <v>15</v>
      </c>
      <c r="AC25" s="381">
        <v>20401</v>
      </c>
      <c r="AD25" s="380">
        <v>15</v>
      </c>
      <c r="AE25" s="382"/>
      <c r="AF25" s="380"/>
      <c r="AG25" s="382"/>
      <c r="AH25" s="380"/>
      <c r="AI25" s="382"/>
      <c r="AJ25" s="380"/>
      <c r="AK25" s="382"/>
      <c r="AL25" s="380"/>
      <c r="AM25" s="382"/>
      <c r="AN25" s="380"/>
      <c r="AO25" s="382"/>
      <c r="AP25" s="380"/>
      <c r="AQ25" s="382"/>
      <c r="AR25" s="380"/>
      <c r="AS25" s="382"/>
      <c r="AT25" s="380"/>
    </row>
    <row r="26" spans="1:46" x14ac:dyDescent="0.25">
      <c r="A26" s="379">
        <v>78</v>
      </c>
      <c r="B26" s="380">
        <v>15</v>
      </c>
      <c r="C26" s="379">
        <v>93</v>
      </c>
      <c r="D26" s="380">
        <v>15</v>
      </c>
      <c r="E26" s="379">
        <v>115</v>
      </c>
      <c r="F26" s="380">
        <v>15</v>
      </c>
      <c r="G26" s="379">
        <v>110</v>
      </c>
      <c r="H26" s="380">
        <v>15</v>
      </c>
      <c r="I26" s="379">
        <v>120</v>
      </c>
      <c r="J26" s="380">
        <v>15</v>
      </c>
      <c r="K26" s="379">
        <v>177</v>
      </c>
      <c r="L26" s="380">
        <v>15</v>
      </c>
      <c r="M26" s="379">
        <v>212</v>
      </c>
      <c r="N26" s="380">
        <v>15</v>
      </c>
      <c r="O26" s="379">
        <v>360</v>
      </c>
      <c r="P26" s="380">
        <v>15</v>
      </c>
      <c r="Q26" s="381">
        <v>1320</v>
      </c>
      <c r="R26" s="380">
        <v>15</v>
      </c>
      <c r="S26" s="381">
        <v>3460</v>
      </c>
      <c r="T26" s="380">
        <v>15</v>
      </c>
      <c r="U26" s="381">
        <v>8200</v>
      </c>
      <c r="V26" s="380">
        <v>15</v>
      </c>
      <c r="W26" s="381">
        <v>12000</v>
      </c>
      <c r="X26" s="380">
        <v>15</v>
      </c>
      <c r="Y26" s="381">
        <v>6550</v>
      </c>
      <c r="Z26" s="380">
        <v>15</v>
      </c>
      <c r="AA26" s="381">
        <v>13500</v>
      </c>
      <c r="AB26" s="380">
        <v>15</v>
      </c>
      <c r="AC26" s="381">
        <v>21300</v>
      </c>
      <c r="AD26" s="380">
        <v>15</v>
      </c>
      <c r="AE26" s="382">
        <v>430</v>
      </c>
      <c r="AF26" s="380">
        <v>12</v>
      </c>
      <c r="AG26" s="382">
        <v>825</v>
      </c>
      <c r="AH26" s="380">
        <v>12</v>
      </c>
      <c r="AI26" s="382"/>
      <c r="AJ26" s="380">
        <v>12</v>
      </c>
      <c r="AK26" s="382">
        <v>190</v>
      </c>
      <c r="AL26" s="380">
        <v>12</v>
      </c>
      <c r="AM26" s="382">
        <v>650</v>
      </c>
      <c r="AN26" s="380">
        <v>12</v>
      </c>
      <c r="AO26" s="382">
        <v>1800</v>
      </c>
      <c r="AP26" s="380">
        <v>12</v>
      </c>
      <c r="AQ26" s="382">
        <v>1800</v>
      </c>
      <c r="AR26" s="380">
        <v>12</v>
      </c>
      <c r="AS26" s="382">
        <v>1800</v>
      </c>
      <c r="AT26" s="380">
        <v>12</v>
      </c>
    </row>
    <row r="27" spans="1:46" x14ac:dyDescent="0.25">
      <c r="A27" s="379">
        <v>79</v>
      </c>
      <c r="B27" s="380">
        <v>14</v>
      </c>
      <c r="C27" s="379">
        <v>94</v>
      </c>
      <c r="D27" s="380">
        <v>14</v>
      </c>
      <c r="E27" s="379">
        <v>116</v>
      </c>
      <c r="F27" s="380">
        <v>14</v>
      </c>
      <c r="G27" s="379">
        <v>111</v>
      </c>
      <c r="H27" s="380">
        <v>14</v>
      </c>
      <c r="I27" s="379">
        <v>121</v>
      </c>
      <c r="J27" s="380">
        <v>14</v>
      </c>
      <c r="K27" s="379">
        <v>178</v>
      </c>
      <c r="L27" s="380">
        <v>14</v>
      </c>
      <c r="M27" s="379">
        <v>213</v>
      </c>
      <c r="N27" s="380">
        <v>14</v>
      </c>
      <c r="O27" s="379">
        <v>363</v>
      </c>
      <c r="P27" s="380">
        <v>14</v>
      </c>
      <c r="Q27" s="381">
        <v>1321</v>
      </c>
      <c r="R27" s="380">
        <v>14</v>
      </c>
      <c r="S27" s="381">
        <v>3461</v>
      </c>
      <c r="T27" s="380">
        <v>14</v>
      </c>
      <c r="U27" s="381">
        <v>8201</v>
      </c>
      <c r="V27" s="380">
        <v>14</v>
      </c>
      <c r="W27" s="381">
        <v>12001</v>
      </c>
      <c r="X27" s="380">
        <v>14</v>
      </c>
      <c r="Y27" s="381">
        <v>6551</v>
      </c>
      <c r="Z27" s="380">
        <v>14</v>
      </c>
      <c r="AA27" s="381">
        <v>13501</v>
      </c>
      <c r="AB27" s="380">
        <v>14</v>
      </c>
      <c r="AC27" s="381">
        <v>21301</v>
      </c>
      <c r="AD27" s="380">
        <v>14</v>
      </c>
      <c r="AE27" s="382"/>
      <c r="AF27" s="380"/>
      <c r="AG27" s="382"/>
      <c r="AH27" s="380"/>
      <c r="AI27" s="382"/>
      <c r="AJ27" s="380"/>
      <c r="AK27" s="382"/>
      <c r="AL27" s="380"/>
      <c r="AM27" s="382"/>
      <c r="AN27" s="380"/>
      <c r="AO27" s="382"/>
      <c r="AP27" s="380"/>
      <c r="AQ27" s="382"/>
      <c r="AR27" s="380"/>
      <c r="AS27" s="382"/>
      <c r="AT27" s="380"/>
    </row>
    <row r="28" spans="1:46" x14ac:dyDescent="0.25">
      <c r="A28" s="379">
        <v>80</v>
      </c>
      <c r="B28" s="380">
        <v>14</v>
      </c>
      <c r="C28" s="379">
        <v>96</v>
      </c>
      <c r="D28" s="380">
        <v>14</v>
      </c>
      <c r="E28" s="379">
        <v>118</v>
      </c>
      <c r="F28" s="380">
        <v>14</v>
      </c>
      <c r="G28" s="383">
        <v>115</v>
      </c>
      <c r="H28" s="380">
        <v>14</v>
      </c>
      <c r="I28" s="379">
        <v>125</v>
      </c>
      <c r="J28" s="380">
        <v>14</v>
      </c>
      <c r="K28" s="379">
        <v>183</v>
      </c>
      <c r="L28" s="380">
        <v>14</v>
      </c>
      <c r="M28" s="379">
        <v>218</v>
      </c>
      <c r="N28" s="380">
        <v>14</v>
      </c>
      <c r="O28" s="379">
        <v>366</v>
      </c>
      <c r="P28" s="380">
        <v>14</v>
      </c>
      <c r="Q28" s="381">
        <v>1360</v>
      </c>
      <c r="R28" s="380">
        <v>14</v>
      </c>
      <c r="S28" s="381">
        <v>3550</v>
      </c>
      <c r="T28" s="380">
        <v>14</v>
      </c>
      <c r="U28" s="381">
        <v>8300</v>
      </c>
      <c r="V28" s="380">
        <v>14</v>
      </c>
      <c r="W28" s="381">
        <v>12150</v>
      </c>
      <c r="X28" s="380">
        <v>14</v>
      </c>
      <c r="Y28" s="381">
        <v>7100</v>
      </c>
      <c r="Z28" s="380">
        <v>14</v>
      </c>
      <c r="AA28" s="381">
        <v>14200</v>
      </c>
      <c r="AB28" s="380">
        <v>14</v>
      </c>
      <c r="AC28" s="381">
        <v>22200</v>
      </c>
      <c r="AD28" s="380">
        <v>14</v>
      </c>
      <c r="AE28" s="382">
        <v>440</v>
      </c>
      <c r="AF28" s="380">
        <v>13</v>
      </c>
      <c r="AG28" s="382">
        <v>850</v>
      </c>
      <c r="AH28" s="380">
        <v>13</v>
      </c>
      <c r="AI28" s="382">
        <v>140</v>
      </c>
      <c r="AJ28" s="380">
        <v>13</v>
      </c>
      <c r="AK28" s="382"/>
      <c r="AL28" s="380">
        <v>13</v>
      </c>
      <c r="AM28" s="382">
        <v>675</v>
      </c>
      <c r="AN28" s="380">
        <v>13</v>
      </c>
      <c r="AO28" s="382">
        <v>1900</v>
      </c>
      <c r="AP28" s="380">
        <v>13</v>
      </c>
      <c r="AQ28" s="382">
        <v>1900</v>
      </c>
      <c r="AR28" s="380">
        <v>13</v>
      </c>
      <c r="AS28" s="382">
        <v>1900</v>
      </c>
      <c r="AT28" s="380">
        <v>13</v>
      </c>
    </row>
    <row r="29" spans="1:46" x14ac:dyDescent="0.25">
      <c r="A29" s="379">
        <v>81</v>
      </c>
      <c r="B29" s="380">
        <v>13</v>
      </c>
      <c r="C29" s="379">
        <v>97</v>
      </c>
      <c r="D29" s="380">
        <v>13</v>
      </c>
      <c r="E29" s="379">
        <v>119</v>
      </c>
      <c r="F29" s="380">
        <v>13</v>
      </c>
      <c r="G29" s="383">
        <v>116</v>
      </c>
      <c r="H29" s="380">
        <v>13</v>
      </c>
      <c r="I29" s="379">
        <v>126</v>
      </c>
      <c r="J29" s="380">
        <v>13</v>
      </c>
      <c r="K29" s="379">
        <v>184</v>
      </c>
      <c r="L29" s="380">
        <v>13</v>
      </c>
      <c r="M29" s="379">
        <v>219</v>
      </c>
      <c r="N29" s="380">
        <v>13</v>
      </c>
      <c r="O29" s="379">
        <v>369</v>
      </c>
      <c r="P29" s="380">
        <v>13</v>
      </c>
      <c r="Q29" s="381">
        <v>1361</v>
      </c>
      <c r="R29" s="380">
        <v>13</v>
      </c>
      <c r="S29" s="381">
        <v>3551</v>
      </c>
      <c r="T29" s="380">
        <v>13</v>
      </c>
      <c r="U29" s="381">
        <v>8301</v>
      </c>
      <c r="V29" s="380">
        <v>13</v>
      </c>
      <c r="W29" s="381">
        <v>12151</v>
      </c>
      <c r="X29" s="380">
        <v>13</v>
      </c>
      <c r="Y29" s="381">
        <v>7101</v>
      </c>
      <c r="Z29" s="380">
        <v>13</v>
      </c>
      <c r="AA29" s="381">
        <v>14201</v>
      </c>
      <c r="AB29" s="380">
        <v>13</v>
      </c>
      <c r="AC29" s="381">
        <v>22201</v>
      </c>
      <c r="AD29" s="380">
        <v>13</v>
      </c>
      <c r="AE29" s="382"/>
      <c r="AF29" s="380"/>
      <c r="AG29" s="382"/>
      <c r="AH29" s="380"/>
      <c r="AI29" s="382"/>
      <c r="AJ29" s="380"/>
      <c r="AK29" s="382"/>
      <c r="AL29" s="380"/>
      <c r="AM29" s="382"/>
      <c r="AN29" s="380"/>
      <c r="AO29" s="382"/>
      <c r="AP29" s="380"/>
      <c r="AQ29" s="382"/>
      <c r="AR29" s="380"/>
      <c r="AS29" s="382"/>
      <c r="AT29" s="380"/>
    </row>
    <row r="30" spans="1:46" x14ac:dyDescent="0.25">
      <c r="A30" s="379">
        <v>83</v>
      </c>
      <c r="B30" s="380">
        <v>13</v>
      </c>
      <c r="C30" s="379">
        <v>99</v>
      </c>
      <c r="D30" s="380">
        <v>13</v>
      </c>
      <c r="E30" s="379">
        <v>121</v>
      </c>
      <c r="F30" s="380">
        <v>13</v>
      </c>
      <c r="G30" s="379">
        <v>120</v>
      </c>
      <c r="H30" s="380">
        <v>13</v>
      </c>
      <c r="I30" s="379">
        <v>130</v>
      </c>
      <c r="J30" s="380">
        <v>13</v>
      </c>
      <c r="K30" s="379">
        <v>190</v>
      </c>
      <c r="L30" s="380">
        <v>13</v>
      </c>
      <c r="M30" s="379">
        <v>224</v>
      </c>
      <c r="N30" s="380">
        <v>13</v>
      </c>
      <c r="O30" s="379">
        <v>372</v>
      </c>
      <c r="P30" s="380">
        <v>13</v>
      </c>
      <c r="Q30" s="381">
        <v>1400</v>
      </c>
      <c r="R30" s="380">
        <v>13</v>
      </c>
      <c r="S30" s="381">
        <v>4040</v>
      </c>
      <c r="T30" s="380">
        <v>13</v>
      </c>
      <c r="U30" s="381">
        <v>8400</v>
      </c>
      <c r="V30" s="380">
        <v>13</v>
      </c>
      <c r="W30" s="381">
        <v>12300</v>
      </c>
      <c r="X30" s="380">
        <v>13</v>
      </c>
      <c r="Y30" s="381">
        <v>7250</v>
      </c>
      <c r="Z30" s="380">
        <v>13</v>
      </c>
      <c r="AA30" s="381">
        <v>14500</v>
      </c>
      <c r="AB30" s="380">
        <v>13</v>
      </c>
      <c r="AC30" s="381">
        <v>23100</v>
      </c>
      <c r="AD30" s="380">
        <v>13</v>
      </c>
      <c r="AE30" s="382">
        <v>450</v>
      </c>
      <c r="AF30" s="380">
        <v>14</v>
      </c>
      <c r="AG30" s="382">
        <v>875</v>
      </c>
      <c r="AH30" s="380">
        <v>14</v>
      </c>
      <c r="AI30" s="382">
        <v>144</v>
      </c>
      <c r="AJ30" s="380">
        <v>14</v>
      </c>
      <c r="AK30" s="382">
        <v>220</v>
      </c>
      <c r="AL30" s="380">
        <v>14</v>
      </c>
      <c r="AM30" s="382">
        <v>700</v>
      </c>
      <c r="AN30" s="380">
        <v>14</v>
      </c>
      <c r="AO30" s="382">
        <v>2000</v>
      </c>
      <c r="AP30" s="380">
        <v>14</v>
      </c>
      <c r="AQ30" s="382">
        <v>2000</v>
      </c>
      <c r="AR30" s="380">
        <v>14</v>
      </c>
      <c r="AS30" s="382">
        <v>2000</v>
      </c>
      <c r="AT30" s="380">
        <v>14</v>
      </c>
    </row>
    <row r="31" spans="1:46" x14ac:dyDescent="0.25">
      <c r="A31" s="379">
        <v>84</v>
      </c>
      <c r="B31" s="380">
        <v>12</v>
      </c>
      <c r="C31" s="379">
        <v>100</v>
      </c>
      <c r="D31" s="380">
        <v>12</v>
      </c>
      <c r="E31" s="379">
        <v>122</v>
      </c>
      <c r="F31" s="380">
        <v>12</v>
      </c>
      <c r="G31" s="379">
        <v>121</v>
      </c>
      <c r="H31" s="380">
        <v>12</v>
      </c>
      <c r="I31" s="379">
        <v>131</v>
      </c>
      <c r="J31" s="380">
        <v>12</v>
      </c>
      <c r="K31" s="379">
        <v>191</v>
      </c>
      <c r="L31" s="380">
        <v>12</v>
      </c>
      <c r="M31" s="379">
        <v>225</v>
      </c>
      <c r="N31" s="380">
        <v>12</v>
      </c>
      <c r="O31" s="379">
        <v>375</v>
      </c>
      <c r="P31" s="380">
        <v>12</v>
      </c>
      <c r="Q31" s="381">
        <v>1401</v>
      </c>
      <c r="R31" s="380">
        <v>12</v>
      </c>
      <c r="S31" s="381">
        <v>4041</v>
      </c>
      <c r="T31" s="380">
        <v>12</v>
      </c>
      <c r="U31" s="381">
        <v>8401</v>
      </c>
      <c r="V31" s="380">
        <v>12</v>
      </c>
      <c r="W31" s="381">
        <v>12301</v>
      </c>
      <c r="X31" s="380">
        <v>12</v>
      </c>
      <c r="Y31" s="381">
        <v>7251</v>
      </c>
      <c r="Z31" s="380">
        <v>12</v>
      </c>
      <c r="AA31" s="381">
        <v>14501</v>
      </c>
      <c r="AB31" s="380">
        <v>12</v>
      </c>
      <c r="AC31" s="381">
        <v>23101</v>
      </c>
      <c r="AD31" s="380">
        <v>12</v>
      </c>
      <c r="AE31" s="382"/>
      <c r="AF31" s="380"/>
      <c r="AG31" s="382"/>
      <c r="AH31" s="380"/>
      <c r="AI31" s="382"/>
      <c r="AJ31" s="380"/>
      <c r="AK31" s="382"/>
      <c r="AL31" s="380"/>
      <c r="AM31" s="382"/>
      <c r="AN31" s="380"/>
      <c r="AO31" s="382"/>
      <c r="AP31" s="380"/>
      <c r="AQ31" s="382"/>
      <c r="AR31" s="380"/>
      <c r="AS31" s="382"/>
      <c r="AT31" s="380"/>
    </row>
    <row r="32" spans="1:46" x14ac:dyDescent="0.25">
      <c r="A32" s="379">
        <v>86</v>
      </c>
      <c r="B32" s="380">
        <v>12</v>
      </c>
      <c r="C32" s="379">
        <v>102</v>
      </c>
      <c r="D32" s="380">
        <v>12</v>
      </c>
      <c r="E32" s="379">
        <v>125</v>
      </c>
      <c r="F32" s="380">
        <v>12</v>
      </c>
      <c r="G32" s="379">
        <v>125</v>
      </c>
      <c r="H32" s="380">
        <v>12</v>
      </c>
      <c r="I32" s="379">
        <v>135</v>
      </c>
      <c r="J32" s="380">
        <v>12</v>
      </c>
      <c r="K32" s="379">
        <v>197</v>
      </c>
      <c r="L32" s="380">
        <v>12</v>
      </c>
      <c r="M32" s="379">
        <v>230</v>
      </c>
      <c r="N32" s="380">
        <v>12</v>
      </c>
      <c r="O32" s="379">
        <v>378</v>
      </c>
      <c r="P32" s="380">
        <v>12</v>
      </c>
      <c r="Q32" s="381">
        <v>1450</v>
      </c>
      <c r="R32" s="380">
        <v>12</v>
      </c>
      <c r="S32" s="381">
        <v>4130</v>
      </c>
      <c r="T32" s="380">
        <v>12</v>
      </c>
      <c r="U32" s="381">
        <v>8500</v>
      </c>
      <c r="V32" s="380">
        <v>12</v>
      </c>
      <c r="W32" s="381">
        <v>12450</v>
      </c>
      <c r="X32" s="380">
        <v>12</v>
      </c>
      <c r="Y32" s="381">
        <v>7400</v>
      </c>
      <c r="Z32" s="380">
        <v>12</v>
      </c>
      <c r="AA32" s="381">
        <v>15200</v>
      </c>
      <c r="AB32" s="380">
        <v>12</v>
      </c>
      <c r="AC32" s="381">
        <v>24000</v>
      </c>
      <c r="AD32" s="380">
        <v>12</v>
      </c>
      <c r="AE32" s="382">
        <v>460</v>
      </c>
      <c r="AF32" s="380">
        <v>15</v>
      </c>
      <c r="AG32" s="382">
        <v>900</v>
      </c>
      <c r="AH32" s="380">
        <v>15</v>
      </c>
      <c r="AI32" s="382"/>
      <c r="AJ32" s="380">
        <v>15</v>
      </c>
      <c r="AK32" s="382">
        <v>230</v>
      </c>
      <c r="AL32" s="380">
        <v>15</v>
      </c>
      <c r="AM32" s="382">
        <v>725</v>
      </c>
      <c r="AN32" s="380">
        <v>15</v>
      </c>
      <c r="AO32" s="382">
        <v>2100</v>
      </c>
      <c r="AP32" s="380">
        <v>15</v>
      </c>
      <c r="AQ32" s="382">
        <v>2200</v>
      </c>
      <c r="AR32" s="380">
        <v>15</v>
      </c>
      <c r="AS32" s="382">
        <v>2200</v>
      </c>
      <c r="AT32" s="380">
        <v>15</v>
      </c>
    </row>
    <row r="33" spans="1:46" x14ac:dyDescent="0.25">
      <c r="A33" s="379">
        <v>87</v>
      </c>
      <c r="B33" s="380">
        <v>11</v>
      </c>
      <c r="C33" s="379">
        <v>103</v>
      </c>
      <c r="D33" s="380">
        <v>11</v>
      </c>
      <c r="E33" s="379">
        <v>126</v>
      </c>
      <c r="F33" s="380">
        <v>11</v>
      </c>
      <c r="G33" s="379">
        <v>126</v>
      </c>
      <c r="H33" s="380">
        <v>11</v>
      </c>
      <c r="I33" s="379">
        <v>136</v>
      </c>
      <c r="J33" s="380">
        <v>11</v>
      </c>
      <c r="K33" s="379">
        <v>198</v>
      </c>
      <c r="L33" s="380">
        <v>11</v>
      </c>
      <c r="M33" s="379">
        <v>231</v>
      </c>
      <c r="N33" s="380">
        <v>11</v>
      </c>
      <c r="O33" s="379">
        <v>381</v>
      </c>
      <c r="P33" s="380">
        <v>11</v>
      </c>
      <c r="Q33" s="381">
        <v>1451</v>
      </c>
      <c r="R33" s="380">
        <v>11</v>
      </c>
      <c r="S33" s="381">
        <v>4131</v>
      </c>
      <c r="T33" s="380">
        <v>11</v>
      </c>
      <c r="U33" s="381">
        <v>8501</v>
      </c>
      <c r="V33" s="380">
        <v>11</v>
      </c>
      <c r="W33" s="381">
        <v>12451</v>
      </c>
      <c r="X33" s="380">
        <v>11</v>
      </c>
      <c r="Y33" s="381">
        <v>7401</v>
      </c>
      <c r="Z33" s="380">
        <v>11</v>
      </c>
      <c r="AA33" s="381">
        <v>15201</v>
      </c>
      <c r="AB33" s="380">
        <v>11</v>
      </c>
      <c r="AC33" s="381">
        <v>24001</v>
      </c>
      <c r="AD33" s="380">
        <v>11</v>
      </c>
      <c r="AE33" s="382"/>
      <c r="AF33" s="380"/>
      <c r="AG33" s="382"/>
      <c r="AH33" s="380"/>
      <c r="AI33" s="382"/>
      <c r="AJ33" s="380"/>
      <c r="AK33" s="382"/>
      <c r="AL33" s="380"/>
      <c r="AM33" s="382"/>
      <c r="AN33" s="380"/>
      <c r="AO33" s="382"/>
      <c r="AP33" s="380"/>
      <c r="AQ33" s="382"/>
      <c r="AR33" s="380"/>
      <c r="AS33" s="382"/>
      <c r="AT33" s="380"/>
    </row>
    <row r="34" spans="1:46" x14ac:dyDescent="0.25">
      <c r="A34" s="379">
        <v>89</v>
      </c>
      <c r="B34" s="380">
        <v>11</v>
      </c>
      <c r="C34" s="379">
        <v>105</v>
      </c>
      <c r="D34" s="380">
        <v>11</v>
      </c>
      <c r="E34" s="379">
        <v>129</v>
      </c>
      <c r="F34" s="380">
        <v>11</v>
      </c>
      <c r="G34" s="379">
        <v>130</v>
      </c>
      <c r="H34" s="380">
        <v>11</v>
      </c>
      <c r="I34" s="379">
        <v>140</v>
      </c>
      <c r="J34" s="380">
        <v>11</v>
      </c>
      <c r="K34" s="379">
        <v>204</v>
      </c>
      <c r="L34" s="380">
        <v>11</v>
      </c>
      <c r="M34" s="379">
        <v>237</v>
      </c>
      <c r="N34" s="380">
        <v>11</v>
      </c>
      <c r="O34" s="379">
        <v>384</v>
      </c>
      <c r="P34" s="380">
        <v>11</v>
      </c>
      <c r="Q34" s="381">
        <v>1500</v>
      </c>
      <c r="R34" s="380">
        <v>11</v>
      </c>
      <c r="S34" s="381">
        <v>4220</v>
      </c>
      <c r="T34" s="380">
        <v>11</v>
      </c>
      <c r="U34" s="381">
        <v>9000</v>
      </c>
      <c r="V34" s="380">
        <v>11</v>
      </c>
      <c r="W34" s="381">
        <v>13000</v>
      </c>
      <c r="X34" s="380">
        <v>11</v>
      </c>
      <c r="Y34" s="381">
        <v>7550</v>
      </c>
      <c r="Z34" s="380">
        <v>11</v>
      </c>
      <c r="AA34" s="381">
        <v>15500</v>
      </c>
      <c r="AB34" s="380">
        <v>11</v>
      </c>
      <c r="AC34" s="381">
        <v>24500</v>
      </c>
      <c r="AD34" s="380">
        <v>11</v>
      </c>
      <c r="AE34" s="382">
        <v>470</v>
      </c>
      <c r="AF34" s="380">
        <v>16</v>
      </c>
      <c r="AG34" s="382">
        <v>925</v>
      </c>
      <c r="AH34" s="380">
        <v>16</v>
      </c>
      <c r="AI34" s="382">
        <v>148</v>
      </c>
      <c r="AJ34" s="380">
        <v>16</v>
      </c>
      <c r="AK34" s="382">
        <v>240</v>
      </c>
      <c r="AL34" s="380">
        <v>16</v>
      </c>
      <c r="AM34" s="382">
        <v>750</v>
      </c>
      <c r="AN34" s="380">
        <v>16</v>
      </c>
      <c r="AO34" s="382">
        <v>2200</v>
      </c>
      <c r="AP34" s="380">
        <v>16</v>
      </c>
      <c r="AQ34" s="382">
        <v>2400</v>
      </c>
      <c r="AR34" s="380">
        <v>16</v>
      </c>
      <c r="AS34" s="382">
        <v>2400</v>
      </c>
      <c r="AT34" s="380">
        <v>16</v>
      </c>
    </row>
    <row r="35" spans="1:46" x14ac:dyDescent="0.25">
      <c r="A35" s="379">
        <v>90</v>
      </c>
      <c r="B35" s="380">
        <v>10</v>
      </c>
      <c r="C35" s="379">
        <v>106</v>
      </c>
      <c r="D35" s="380">
        <v>10</v>
      </c>
      <c r="E35" s="379">
        <v>130</v>
      </c>
      <c r="F35" s="380">
        <v>10</v>
      </c>
      <c r="G35" s="379">
        <v>131</v>
      </c>
      <c r="H35" s="380">
        <v>10</v>
      </c>
      <c r="I35" s="379">
        <v>141</v>
      </c>
      <c r="J35" s="380">
        <v>10</v>
      </c>
      <c r="K35" s="379">
        <v>205</v>
      </c>
      <c r="L35" s="380">
        <v>10</v>
      </c>
      <c r="M35" s="379">
        <v>238</v>
      </c>
      <c r="N35" s="380">
        <v>10</v>
      </c>
      <c r="O35" s="379">
        <v>387</v>
      </c>
      <c r="P35" s="380">
        <v>10</v>
      </c>
      <c r="Q35" s="381">
        <v>1501</v>
      </c>
      <c r="R35" s="380">
        <v>10</v>
      </c>
      <c r="S35" s="381">
        <v>4221</v>
      </c>
      <c r="T35" s="380">
        <v>10</v>
      </c>
      <c r="U35" s="381">
        <v>9001</v>
      </c>
      <c r="V35" s="380">
        <v>10</v>
      </c>
      <c r="W35" s="381">
        <v>13001</v>
      </c>
      <c r="X35" s="380">
        <v>10</v>
      </c>
      <c r="Y35" s="381">
        <v>7551</v>
      </c>
      <c r="Z35" s="380">
        <v>10</v>
      </c>
      <c r="AA35" s="381">
        <v>15501</v>
      </c>
      <c r="AB35" s="380">
        <v>10</v>
      </c>
      <c r="AC35" s="381">
        <v>24501</v>
      </c>
      <c r="AD35" s="380">
        <v>10</v>
      </c>
      <c r="AE35" s="382"/>
      <c r="AF35" s="380"/>
      <c r="AG35" s="382"/>
      <c r="AH35" s="380"/>
      <c r="AI35" s="382"/>
      <c r="AJ35" s="380"/>
      <c r="AK35" s="382"/>
      <c r="AL35" s="380"/>
      <c r="AM35" s="382"/>
      <c r="AN35" s="380"/>
      <c r="AO35" s="382"/>
      <c r="AP35" s="380"/>
      <c r="AQ35" s="382"/>
      <c r="AR35" s="380"/>
      <c r="AS35" s="382"/>
      <c r="AT35" s="380"/>
    </row>
    <row r="36" spans="1:46" x14ac:dyDescent="0.25">
      <c r="A36" s="379">
        <v>92</v>
      </c>
      <c r="B36" s="380">
        <v>10</v>
      </c>
      <c r="C36" s="379">
        <v>108</v>
      </c>
      <c r="D36" s="380">
        <v>10</v>
      </c>
      <c r="E36" s="379">
        <v>133</v>
      </c>
      <c r="F36" s="380">
        <v>10</v>
      </c>
      <c r="G36" s="379">
        <v>135</v>
      </c>
      <c r="H36" s="380">
        <v>10</v>
      </c>
      <c r="I36" s="379">
        <v>145</v>
      </c>
      <c r="J36" s="380">
        <v>10</v>
      </c>
      <c r="K36" s="379">
        <v>211</v>
      </c>
      <c r="L36" s="380">
        <v>10</v>
      </c>
      <c r="M36" s="379">
        <v>244</v>
      </c>
      <c r="N36" s="380">
        <v>10</v>
      </c>
      <c r="O36" s="379">
        <v>390</v>
      </c>
      <c r="P36" s="380">
        <v>10</v>
      </c>
      <c r="Q36" s="381">
        <v>1550</v>
      </c>
      <c r="R36" s="380">
        <v>10</v>
      </c>
      <c r="S36" s="381">
        <v>4310</v>
      </c>
      <c r="T36" s="380">
        <v>10</v>
      </c>
      <c r="U36" s="381">
        <v>9200</v>
      </c>
      <c r="V36" s="380">
        <v>10</v>
      </c>
      <c r="W36" s="381">
        <v>13150</v>
      </c>
      <c r="X36" s="380">
        <v>10</v>
      </c>
      <c r="Y36" s="381">
        <v>8100</v>
      </c>
      <c r="Z36" s="380">
        <v>10</v>
      </c>
      <c r="AA36" s="381">
        <v>16200</v>
      </c>
      <c r="AB36" s="380">
        <v>10</v>
      </c>
      <c r="AC36" s="381">
        <v>25400</v>
      </c>
      <c r="AD36" s="380">
        <v>10</v>
      </c>
      <c r="AE36" s="382">
        <v>480</v>
      </c>
      <c r="AF36" s="380">
        <v>17</v>
      </c>
      <c r="AG36" s="382">
        <v>950</v>
      </c>
      <c r="AH36" s="380">
        <v>17</v>
      </c>
      <c r="AI36" s="382">
        <v>152</v>
      </c>
      <c r="AJ36" s="380">
        <v>17</v>
      </c>
      <c r="AK36" s="382">
        <v>260</v>
      </c>
      <c r="AL36" s="380">
        <v>17</v>
      </c>
      <c r="AM36" s="382">
        <v>775</v>
      </c>
      <c r="AN36" s="380">
        <v>17</v>
      </c>
      <c r="AO36" s="382">
        <v>2300</v>
      </c>
      <c r="AP36" s="380">
        <v>17</v>
      </c>
      <c r="AQ36" s="382">
        <v>2600</v>
      </c>
      <c r="AR36" s="380">
        <v>17</v>
      </c>
      <c r="AS36" s="382">
        <v>2600</v>
      </c>
      <c r="AT36" s="380">
        <v>17</v>
      </c>
    </row>
    <row r="37" spans="1:46" x14ac:dyDescent="0.25">
      <c r="A37" s="379">
        <v>93</v>
      </c>
      <c r="B37" s="380">
        <v>9</v>
      </c>
      <c r="C37" s="379">
        <v>109</v>
      </c>
      <c r="D37" s="380">
        <v>9</v>
      </c>
      <c r="E37" s="379">
        <v>134</v>
      </c>
      <c r="F37" s="380">
        <v>9</v>
      </c>
      <c r="G37" s="379">
        <v>136</v>
      </c>
      <c r="H37" s="380">
        <v>9</v>
      </c>
      <c r="I37" s="379">
        <v>146</v>
      </c>
      <c r="J37" s="380">
        <v>9</v>
      </c>
      <c r="K37" s="379">
        <v>212</v>
      </c>
      <c r="L37" s="380">
        <v>9</v>
      </c>
      <c r="M37" s="379">
        <v>245</v>
      </c>
      <c r="N37" s="380">
        <v>9</v>
      </c>
      <c r="O37" s="379">
        <v>393</v>
      </c>
      <c r="P37" s="380">
        <v>9</v>
      </c>
      <c r="Q37" s="381">
        <v>1551</v>
      </c>
      <c r="R37" s="380">
        <v>9</v>
      </c>
      <c r="S37" s="381">
        <v>4311</v>
      </c>
      <c r="T37" s="380">
        <v>9</v>
      </c>
      <c r="U37" s="381">
        <v>9201</v>
      </c>
      <c r="V37" s="380">
        <v>9</v>
      </c>
      <c r="W37" s="381">
        <v>13151</v>
      </c>
      <c r="X37" s="380">
        <v>9</v>
      </c>
      <c r="Y37" s="381">
        <v>8101</v>
      </c>
      <c r="Z37" s="380">
        <v>9</v>
      </c>
      <c r="AA37" s="381">
        <v>16201</v>
      </c>
      <c r="AB37" s="380">
        <v>9</v>
      </c>
      <c r="AC37" s="381">
        <v>25401</v>
      </c>
      <c r="AD37" s="380">
        <v>9</v>
      </c>
      <c r="AE37" s="382"/>
      <c r="AF37" s="380"/>
      <c r="AG37" s="382"/>
      <c r="AH37" s="380"/>
      <c r="AI37" s="382"/>
      <c r="AJ37" s="380"/>
      <c r="AK37" s="382"/>
      <c r="AL37" s="380"/>
      <c r="AM37" s="382"/>
      <c r="AN37" s="380"/>
      <c r="AO37" s="382"/>
      <c r="AP37" s="380"/>
      <c r="AQ37" s="382"/>
      <c r="AR37" s="380"/>
      <c r="AS37" s="382"/>
      <c r="AT37" s="380"/>
    </row>
    <row r="38" spans="1:46" x14ac:dyDescent="0.25">
      <c r="A38" s="379">
        <v>95</v>
      </c>
      <c r="B38" s="380">
        <v>9</v>
      </c>
      <c r="C38" s="379">
        <v>112</v>
      </c>
      <c r="D38" s="380">
        <v>9</v>
      </c>
      <c r="E38" s="379">
        <v>137</v>
      </c>
      <c r="F38" s="380">
        <v>9</v>
      </c>
      <c r="G38" s="379">
        <v>140</v>
      </c>
      <c r="H38" s="380">
        <v>9</v>
      </c>
      <c r="I38" s="379">
        <v>150</v>
      </c>
      <c r="J38" s="380">
        <v>9</v>
      </c>
      <c r="K38" s="379">
        <v>218</v>
      </c>
      <c r="L38" s="380">
        <v>9</v>
      </c>
      <c r="M38" s="379">
        <v>251</v>
      </c>
      <c r="N38" s="380">
        <v>9</v>
      </c>
      <c r="O38" s="379">
        <v>396</v>
      </c>
      <c r="P38" s="380">
        <v>9</v>
      </c>
      <c r="Q38" s="381">
        <v>2000</v>
      </c>
      <c r="R38" s="380">
        <v>9</v>
      </c>
      <c r="S38" s="381">
        <v>4400</v>
      </c>
      <c r="T38" s="380">
        <v>9</v>
      </c>
      <c r="U38" s="381">
        <v>9400</v>
      </c>
      <c r="V38" s="380">
        <v>9</v>
      </c>
      <c r="W38" s="381">
        <v>13300</v>
      </c>
      <c r="X38" s="380">
        <v>9</v>
      </c>
      <c r="Y38" s="381">
        <v>8250</v>
      </c>
      <c r="Z38" s="380">
        <v>9</v>
      </c>
      <c r="AA38" s="381">
        <v>16500</v>
      </c>
      <c r="AB38" s="380">
        <v>9</v>
      </c>
      <c r="AC38" s="381">
        <v>26300</v>
      </c>
      <c r="AD38" s="380">
        <v>9</v>
      </c>
      <c r="AE38" s="382">
        <v>490</v>
      </c>
      <c r="AF38" s="380">
        <v>18</v>
      </c>
      <c r="AG38" s="382">
        <v>975</v>
      </c>
      <c r="AH38" s="380">
        <v>18</v>
      </c>
      <c r="AI38" s="382">
        <v>156</v>
      </c>
      <c r="AJ38" s="380">
        <v>18</v>
      </c>
      <c r="AK38" s="382">
        <v>280</v>
      </c>
      <c r="AL38" s="380">
        <v>18</v>
      </c>
      <c r="AM38" s="382">
        <v>800</v>
      </c>
      <c r="AN38" s="380">
        <v>18</v>
      </c>
      <c r="AO38" s="382">
        <v>2400</v>
      </c>
      <c r="AP38" s="380">
        <v>18</v>
      </c>
      <c r="AQ38" s="382">
        <v>2800</v>
      </c>
      <c r="AR38" s="380">
        <v>18</v>
      </c>
      <c r="AS38" s="382">
        <v>2800</v>
      </c>
      <c r="AT38" s="380">
        <v>18</v>
      </c>
    </row>
    <row r="39" spans="1:46" x14ac:dyDescent="0.25">
      <c r="A39" s="379">
        <v>96</v>
      </c>
      <c r="B39" s="380">
        <v>8</v>
      </c>
      <c r="C39" s="379">
        <v>113</v>
      </c>
      <c r="D39" s="380">
        <v>8</v>
      </c>
      <c r="E39" s="379">
        <v>138</v>
      </c>
      <c r="F39" s="380">
        <v>8</v>
      </c>
      <c r="G39" s="379">
        <v>141</v>
      </c>
      <c r="H39" s="380">
        <v>8</v>
      </c>
      <c r="I39" s="379">
        <v>151</v>
      </c>
      <c r="J39" s="380">
        <v>8</v>
      </c>
      <c r="K39" s="379">
        <v>219</v>
      </c>
      <c r="L39" s="380">
        <v>8</v>
      </c>
      <c r="M39" s="379">
        <v>252</v>
      </c>
      <c r="N39" s="380">
        <v>8</v>
      </c>
      <c r="O39" s="379">
        <v>399</v>
      </c>
      <c r="P39" s="380">
        <v>8</v>
      </c>
      <c r="Q39" s="381">
        <v>2001</v>
      </c>
      <c r="R39" s="380">
        <v>8</v>
      </c>
      <c r="S39" s="381">
        <v>4401</v>
      </c>
      <c r="T39" s="380">
        <v>8</v>
      </c>
      <c r="U39" s="381">
        <v>9401</v>
      </c>
      <c r="V39" s="380">
        <v>8</v>
      </c>
      <c r="W39" s="381">
        <v>13301</v>
      </c>
      <c r="X39" s="380">
        <v>8</v>
      </c>
      <c r="Y39" s="381">
        <v>8251</v>
      </c>
      <c r="Z39" s="380">
        <v>8</v>
      </c>
      <c r="AA39" s="381">
        <v>16501</v>
      </c>
      <c r="AB39" s="380">
        <v>8</v>
      </c>
      <c r="AC39" s="381">
        <v>26301</v>
      </c>
      <c r="AD39" s="380">
        <v>8</v>
      </c>
      <c r="AE39" s="382"/>
      <c r="AF39" s="380"/>
      <c r="AG39" s="382"/>
      <c r="AH39" s="380"/>
      <c r="AI39" s="382"/>
      <c r="AJ39" s="380"/>
      <c r="AK39" s="382"/>
      <c r="AL39" s="380"/>
      <c r="AM39" s="382"/>
      <c r="AN39" s="380"/>
      <c r="AO39" s="382"/>
      <c r="AP39" s="380"/>
      <c r="AQ39" s="382"/>
      <c r="AR39" s="380"/>
      <c r="AS39" s="382"/>
      <c r="AT39" s="380"/>
    </row>
    <row r="40" spans="1:46" x14ac:dyDescent="0.25">
      <c r="A40" s="379">
        <v>98</v>
      </c>
      <c r="B40" s="380">
        <v>8</v>
      </c>
      <c r="C40" s="379">
        <v>116</v>
      </c>
      <c r="D40" s="380">
        <v>8</v>
      </c>
      <c r="E40" s="379">
        <v>141</v>
      </c>
      <c r="F40" s="380">
        <v>8</v>
      </c>
      <c r="G40" s="379">
        <v>145</v>
      </c>
      <c r="H40" s="380">
        <v>8</v>
      </c>
      <c r="I40" s="379">
        <v>155</v>
      </c>
      <c r="J40" s="380">
        <v>8</v>
      </c>
      <c r="K40" s="379">
        <v>225</v>
      </c>
      <c r="L40" s="380">
        <v>8</v>
      </c>
      <c r="M40" s="379">
        <v>258</v>
      </c>
      <c r="N40" s="380">
        <v>8</v>
      </c>
      <c r="O40" s="379">
        <v>402</v>
      </c>
      <c r="P40" s="380">
        <v>8</v>
      </c>
      <c r="Q40" s="381">
        <v>2060</v>
      </c>
      <c r="R40" s="380">
        <v>8</v>
      </c>
      <c r="S40" s="381">
        <v>4500</v>
      </c>
      <c r="T40" s="380">
        <v>8</v>
      </c>
      <c r="U40" s="381">
        <v>10000</v>
      </c>
      <c r="V40" s="380">
        <v>8</v>
      </c>
      <c r="W40" s="381">
        <v>13450</v>
      </c>
      <c r="X40" s="380">
        <v>8</v>
      </c>
      <c r="Y40" s="381">
        <v>8400</v>
      </c>
      <c r="Z40" s="380">
        <v>8</v>
      </c>
      <c r="AA40" s="381">
        <v>17200</v>
      </c>
      <c r="AB40" s="380">
        <v>8</v>
      </c>
      <c r="AC40" s="381">
        <v>27200</v>
      </c>
      <c r="AD40" s="380">
        <v>8</v>
      </c>
      <c r="AE40" s="382">
        <v>500</v>
      </c>
      <c r="AF40" s="380">
        <v>19</v>
      </c>
      <c r="AG40" s="382">
        <v>1000</v>
      </c>
      <c r="AH40" s="380">
        <v>19</v>
      </c>
      <c r="AI40" s="382">
        <v>160</v>
      </c>
      <c r="AJ40" s="380">
        <v>19</v>
      </c>
      <c r="AK40" s="382">
        <v>300</v>
      </c>
      <c r="AL40" s="380">
        <v>19</v>
      </c>
      <c r="AM40" s="382">
        <v>850</v>
      </c>
      <c r="AN40" s="380">
        <v>19</v>
      </c>
      <c r="AO40" s="382">
        <v>2500</v>
      </c>
      <c r="AP40" s="380">
        <v>19</v>
      </c>
      <c r="AQ40" s="382">
        <v>3000</v>
      </c>
      <c r="AR40" s="380">
        <v>19</v>
      </c>
      <c r="AS40" s="382">
        <v>3000</v>
      </c>
      <c r="AT40" s="380">
        <v>19</v>
      </c>
    </row>
    <row r="41" spans="1:46" x14ac:dyDescent="0.25">
      <c r="A41" s="379">
        <v>99</v>
      </c>
      <c r="B41" s="380">
        <v>7</v>
      </c>
      <c r="C41" s="379">
        <v>117</v>
      </c>
      <c r="D41" s="380">
        <v>7</v>
      </c>
      <c r="E41" s="379">
        <v>142</v>
      </c>
      <c r="F41" s="380">
        <v>7</v>
      </c>
      <c r="G41" s="379">
        <v>146</v>
      </c>
      <c r="H41" s="380">
        <v>7</v>
      </c>
      <c r="I41" s="379">
        <v>156</v>
      </c>
      <c r="J41" s="380">
        <v>7</v>
      </c>
      <c r="K41" s="379">
        <v>226</v>
      </c>
      <c r="L41" s="380">
        <v>7</v>
      </c>
      <c r="M41" s="379">
        <v>259</v>
      </c>
      <c r="N41" s="380">
        <v>7</v>
      </c>
      <c r="O41" s="379">
        <v>405</v>
      </c>
      <c r="P41" s="380">
        <v>7</v>
      </c>
      <c r="Q41" s="381">
        <v>2061</v>
      </c>
      <c r="R41" s="380">
        <v>7</v>
      </c>
      <c r="S41" s="381">
        <v>4501</v>
      </c>
      <c r="T41" s="380">
        <v>7</v>
      </c>
      <c r="U41" s="381">
        <v>10001</v>
      </c>
      <c r="V41" s="380">
        <v>7</v>
      </c>
      <c r="W41" s="381">
        <v>13451</v>
      </c>
      <c r="X41" s="380">
        <v>7</v>
      </c>
      <c r="Y41" s="381">
        <v>8401</v>
      </c>
      <c r="Z41" s="380">
        <v>7</v>
      </c>
      <c r="AA41" s="381">
        <v>17201</v>
      </c>
      <c r="AB41" s="380">
        <v>7</v>
      </c>
      <c r="AC41" s="381">
        <v>27201</v>
      </c>
      <c r="AD41" s="380">
        <v>7</v>
      </c>
      <c r="AE41" s="382"/>
      <c r="AF41" s="380"/>
      <c r="AG41" s="382"/>
      <c r="AH41" s="380"/>
      <c r="AI41" s="382"/>
      <c r="AJ41" s="380"/>
      <c r="AK41" s="382"/>
      <c r="AL41" s="380"/>
      <c r="AM41" s="382"/>
      <c r="AN41" s="380"/>
      <c r="AO41" s="382"/>
      <c r="AP41" s="380"/>
      <c r="AQ41" s="382"/>
      <c r="AR41" s="380"/>
      <c r="AS41" s="382"/>
      <c r="AT41" s="380"/>
    </row>
    <row r="42" spans="1:46" x14ac:dyDescent="0.25">
      <c r="A42" s="379">
        <v>102</v>
      </c>
      <c r="B42" s="380">
        <v>7</v>
      </c>
      <c r="C42" s="379">
        <v>120</v>
      </c>
      <c r="D42" s="380">
        <v>7</v>
      </c>
      <c r="E42" s="379">
        <v>145</v>
      </c>
      <c r="F42" s="380">
        <v>7</v>
      </c>
      <c r="G42" s="379">
        <v>150</v>
      </c>
      <c r="H42" s="380">
        <v>7</v>
      </c>
      <c r="I42" s="379">
        <v>160</v>
      </c>
      <c r="J42" s="380">
        <v>7</v>
      </c>
      <c r="K42" s="379">
        <v>232</v>
      </c>
      <c r="L42" s="380">
        <v>7</v>
      </c>
      <c r="M42" s="379">
        <v>265</v>
      </c>
      <c r="N42" s="380">
        <v>7</v>
      </c>
      <c r="O42" s="379">
        <v>408</v>
      </c>
      <c r="P42" s="380">
        <v>7</v>
      </c>
      <c r="Q42" s="381">
        <v>2120</v>
      </c>
      <c r="R42" s="380">
        <v>7</v>
      </c>
      <c r="S42" s="381">
        <v>5000</v>
      </c>
      <c r="T42" s="380">
        <v>7</v>
      </c>
      <c r="U42" s="381">
        <v>10200</v>
      </c>
      <c r="V42" s="380">
        <v>7</v>
      </c>
      <c r="W42" s="381">
        <v>14000</v>
      </c>
      <c r="X42" s="380">
        <v>7</v>
      </c>
      <c r="Y42" s="381">
        <v>8550</v>
      </c>
      <c r="Z42" s="380">
        <v>7</v>
      </c>
      <c r="AA42" s="381">
        <v>17500</v>
      </c>
      <c r="AB42" s="380">
        <v>7</v>
      </c>
      <c r="AC42" s="381">
        <v>28100</v>
      </c>
      <c r="AD42" s="380">
        <v>7</v>
      </c>
      <c r="AE42" s="382">
        <v>520</v>
      </c>
      <c r="AF42" s="380">
        <v>20</v>
      </c>
      <c r="AG42" s="382">
        <v>1050</v>
      </c>
      <c r="AH42" s="380">
        <v>20</v>
      </c>
      <c r="AI42" s="382">
        <v>164</v>
      </c>
      <c r="AJ42" s="380">
        <v>20</v>
      </c>
      <c r="AK42" s="382">
        <v>320</v>
      </c>
      <c r="AL42" s="380">
        <v>20</v>
      </c>
      <c r="AM42" s="382">
        <v>900</v>
      </c>
      <c r="AN42" s="380">
        <v>20</v>
      </c>
      <c r="AO42" s="382">
        <v>2600</v>
      </c>
      <c r="AP42" s="380">
        <v>20</v>
      </c>
      <c r="AQ42" s="382">
        <v>3500</v>
      </c>
      <c r="AR42" s="380">
        <v>20</v>
      </c>
      <c r="AS42" s="382">
        <v>3200</v>
      </c>
      <c r="AT42" s="380">
        <v>20</v>
      </c>
    </row>
    <row r="43" spans="1:46" x14ac:dyDescent="0.25">
      <c r="A43" s="379">
        <v>103</v>
      </c>
      <c r="B43" s="380">
        <v>6</v>
      </c>
      <c r="C43" s="379">
        <v>121</v>
      </c>
      <c r="D43" s="380">
        <v>6</v>
      </c>
      <c r="E43" s="379">
        <v>146</v>
      </c>
      <c r="F43" s="380">
        <v>6</v>
      </c>
      <c r="G43" s="379">
        <v>151</v>
      </c>
      <c r="H43" s="380">
        <v>6</v>
      </c>
      <c r="I43" s="379">
        <v>161</v>
      </c>
      <c r="J43" s="380">
        <v>6</v>
      </c>
      <c r="K43" s="379">
        <v>233</v>
      </c>
      <c r="L43" s="380">
        <v>6</v>
      </c>
      <c r="M43" s="379">
        <v>266</v>
      </c>
      <c r="N43" s="380">
        <v>6</v>
      </c>
      <c r="O43" s="379">
        <v>411</v>
      </c>
      <c r="P43" s="380">
        <v>6</v>
      </c>
      <c r="Q43" s="381">
        <v>2121</v>
      </c>
      <c r="R43" s="380">
        <v>6</v>
      </c>
      <c r="S43" s="381">
        <v>5001</v>
      </c>
      <c r="T43" s="380">
        <v>6</v>
      </c>
      <c r="U43" s="381">
        <v>10201</v>
      </c>
      <c r="V43" s="380">
        <v>6</v>
      </c>
      <c r="W43" s="381">
        <v>14001</v>
      </c>
      <c r="X43" s="380">
        <v>6</v>
      </c>
      <c r="Y43" s="381">
        <v>8551</v>
      </c>
      <c r="Z43" s="380">
        <v>6</v>
      </c>
      <c r="AA43" s="381">
        <v>17501</v>
      </c>
      <c r="AB43" s="380">
        <v>6</v>
      </c>
      <c r="AC43" s="381">
        <v>28101</v>
      </c>
      <c r="AD43" s="380">
        <v>6</v>
      </c>
      <c r="AE43" s="382"/>
      <c r="AF43" s="380"/>
      <c r="AG43" s="382"/>
      <c r="AH43" s="380"/>
      <c r="AI43" s="382"/>
      <c r="AJ43" s="380"/>
      <c r="AK43" s="382"/>
      <c r="AL43" s="380"/>
      <c r="AM43" s="382"/>
      <c r="AN43" s="380"/>
      <c r="AO43" s="382"/>
      <c r="AP43" s="380"/>
      <c r="AQ43" s="382"/>
      <c r="AR43" s="380"/>
      <c r="AS43" s="382"/>
      <c r="AT43" s="380"/>
    </row>
    <row r="44" spans="1:46" x14ac:dyDescent="0.25">
      <c r="A44" s="379">
        <v>106</v>
      </c>
      <c r="B44" s="380">
        <v>6</v>
      </c>
      <c r="C44" s="379">
        <v>125</v>
      </c>
      <c r="D44" s="380">
        <v>6</v>
      </c>
      <c r="E44" s="379">
        <v>149</v>
      </c>
      <c r="F44" s="380">
        <v>6</v>
      </c>
      <c r="G44" s="379">
        <v>155</v>
      </c>
      <c r="H44" s="380">
        <v>6</v>
      </c>
      <c r="I44" s="379">
        <v>165</v>
      </c>
      <c r="J44" s="380">
        <v>6</v>
      </c>
      <c r="K44" s="379">
        <v>239</v>
      </c>
      <c r="L44" s="380">
        <v>6</v>
      </c>
      <c r="M44" s="379">
        <v>272</v>
      </c>
      <c r="N44" s="380">
        <v>6</v>
      </c>
      <c r="O44" s="379">
        <v>414</v>
      </c>
      <c r="P44" s="380">
        <v>6</v>
      </c>
      <c r="Q44" s="381">
        <v>2180</v>
      </c>
      <c r="R44" s="380">
        <v>6</v>
      </c>
      <c r="S44" s="381">
        <v>5100</v>
      </c>
      <c r="T44" s="380">
        <v>6</v>
      </c>
      <c r="U44" s="381">
        <v>10400</v>
      </c>
      <c r="V44" s="380">
        <v>6</v>
      </c>
      <c r="W44" s="381">
        <v>14150</v>
      </c>
      <c r="X44" s="380">
        <v>6</v>
      </c>
      <c r="Y44" s="381">
        <v>9100</v>
      </c>
      <c r="Z44" s="380">
        <v>6</v>
      </c>
      <c r="AA44" s="381">
        <v>18200</v>
      </c>
      <c r="AB44" s="380">
        <v>6</v>
      </c>
      <c r="AC44" s="381">
        <v>29000</v>
      </c>
      <c r="AD44" s="380">
        <v>6</v>
      </c>
      <c r="AE44" s="382">
        <v>540</v>
      </c>
      <c r="AF44" s="380">
        <v>21</v>
      </c>
      <c r="AG44" s="382">
        <v>1100</v>
      </c>
      <c r="AH44" s="380">
        <v>21</v>
      </c>
      <c r="AI44" s="382">
        <v>168</v>
      </c>
      <c r="AJ44" s="380">
        <v>21</v>
      </c>
      <c r="AK44" s="382">
        <v>340</v>
      </c>
      <c r="AL44" s="380">
        <v>21</v>
      </c>
      <c r="AM44" s="382">
        <v>1000</v>
      </c>
      <c r="AN44" s="380">
        <v>21</v>
      </c>
      <c r="AO44" s="382">
        <v>2800</v>
      </c>
      <c r="AP44" s="380">
        <v>21</v>
      </c>
      <c r="AQ44" s="382">
        <v>3800</v>
      </c>
      <c r="AR44" s="380">
        <v>21</v>
      </c>
      <c r="AS44" s="382">
        <v>3400</v>
      </c>
      <c r="AT44" s="380">
        <v>21</v>
      </c>
    </row>
    <row r="45" spans="1:46" x14ac:dyDescent="0.25">
      <c r="A45" s="379">
        <v>107</v>
      </c>
      <c r="B45" s="380">
        <v>5</v>
      </c>
      <c r="C45" s="379">
        <v>126</v>
      </c>
      <c r="D45" s="380">
        <v>5</v>
      </c>
      <c r="E45" s="379">
        <v>150</v>
      </c>
      <c r="F45" s="380">
        <v>5</v>
      </c>
      <c r="G45" s="379">
        <v>156</v>
      </c>
      <c r="H45" s="380">
        <v>5</v>
      </c>
      <c r="I45" s="379">
        <v>166</v>
      </c>
      <c r="J45" s="380">
        <v>5</v>
      </c>
      <c r="K45" s="379">
        <v>240</v>
      </c>
      <c r="L45" s="380">
        <v>5</v>
      </c>
      <c r="M45" s="379">
        <v>273</v>
      </c>
      <c r="N45" s="380">
        <v>5</v>
      </c>
      <c r="O45" s="379">
        <v>417</v>
      </c>
      <c r="P45" s="380">
        <v>5</v>
      </c>
      <c r="Q45" s="381">
        <v>2181</v>
      </c>
      <c r="R45" s="380">
        <v>5</v>
      </c>
      <c r="S45" s="381">
        <v>5101</v>
      </c>
      <c r="T45" s="380">
        <v>5</v>
      </c>
      <c r="U45" s="381">
        <v>10401</v>
      </c>
      <c r="V45" s="380">
        <v>5</v>
      </c>
      <c r="W45" s="381">
        <v>14151</v>
      </c>
      <c r="X45" s="380">
        <v>5</v>
      </c>
      <c r="Y45" s="381">
        <v>9101</v>
      </c>
      <c r="Z45" s="380">
        <v>5</v>
      </c>
      <c r="AA45" s="381">
        <v>18201</v>
      </c>
      <c r="AB45" s="380">
        <v>5</v>
      </c>
      <c r="AC45" s="381">
        <v>29001</v>
      </c>
      <c r="AD45" s="380">
        <v>5</v>
      </c>
      <c r="AE45" s="382"/>
      <c r="AF45" s="380"/>
      <c r="AG45" s="382"/>
      <c r="AH45" s="380"/>
      <c r="AI45" s="382"/>
      <c r="AJ45" s="380"/>
      <c r="AK45" s="382"/>
      <c r="AL45" s="380"/>
      <c r="AM45" s="382"/>
      <c r="AN45" s="380"/>
      <c r="AO45" s="382"/>
      <c r="AP45" s="380"/>
      <c r="AQ45" s="382"/>
      <c r="AR45" s="380"/>
      <c r="AS45" s="382"/>
      <c r="AT45" s="380"/>
    </row>
    <row r="46" spans="1:46" x14ac:dyDescent="0.25">
      <c r="A46" s="379">
        <v>110</v>
      </c>
      <c r="B46" s="380">
        <v>5</v>
      </c>
      <c r="C46" s="379">
        <v>130</v>
      </c>
      <c r="D46" s="380">
        <v>5</v>
      </c>
      <c r="E46" s="379">
        <v>153</v>
      </c>
      <c r="F46" s="380">
        <v>5</v>
      </c>
      <c r="G46" s="379">
        <v>160</v>
      </c>
      <c r="H46" s="380">
        <v>5</v>
      </c>
      <c r="I46" s="379">
        <v>170</v>
      </c>
      <c r="J46" s="380">
        <v>5</v>
      </c>
      <c r="K46" s="379">
        <v>246</v>
      </c>
      <c r="L46" s="380">
        <v>5</v>
      </c>
      <c r="M46" s="379">
        <v>280</v>
      </c>
      <c r="N46" s="380">
        <v>5</v>
      </c>
      <c r="O46" s="379">
        <v>420</v>
      </c>
      <c r="P46" s="380">
        <v>5</v>
      </c>
      <c r="Q46" s="381">
        <v>2250</v>
      </c>
      <c r="R46" s="380">
        <v>5</v>
      </c>
      <c r="S46" s="381">
        <v>5200</v>
      </c>
      <c r="T46" s="380">
        <v>5</v>
      </c>
      <c r="U46" s="381">
        <v>11000</v>
      </c>
      <c r="V46" s="380">
        <v>5</v>
      </c>
      <c r="W46" s="381">
        <v>14300</v>
      </c>
      <c r="X46" s="380">
        <v>5</v>
      </c>
      <c r="Y46" s="381">
        <v>9250</v>
      </c>
      <c r="Z46" s="380">
        <v>5</v>
      </c>
      <c r="AA46" s="381">
        <v>18500</v>
      </c>
      <c r="AB46" s="380">
        <v>5</v>
      </c>
      <c r="AC46" s="381">
        <v>29500</v>
      </c>
      <c r="AD46" s="380">
        <v>5</v>
      </c>
      <c r="AE46" s="382">
        <v>560</v>
      </c>
      <c r="AF46" s="380">
        <v>22</v>
      </c>
      <c r="AG46" s="382">
        <v>1150</v>
      </c>
      <c r="AH46" s="380">
        <v>22</v>
      </c>
      <c r="AI46" s="382">
        <v>172</v>
      </c>
      <c r="AJ46" s="380">
        <v>22</v>
      </c>
      <c r="AK46" s="382">
        <v>360</v>
      </c>
      <c r="AL46" s="380">
        <v>22</v>
      </c>
      <c r="AM46" s="382">
        <v>1100</v>
      </c>
      <c r="AN46" s="380">
        <v>22</v>
      </c>
      <c r="AO46" s="382">
        <v>3100</v>
      </c>
      <c r="AP46" s="380">
        <v>22</v>
      </c>
      <c r="AQ46" s="382">
        <v>4100</v>
      </c>
      <c r="AR46" s="380">
        <v>22</v>
      </c>
      <c r="AS46" s="382">
        <v>3700</v>
      </c>
      <c r="AT46" s="380">
        <v>22</v>
      </c>
    </row>
    <row r="47" spans="1:46" x14ac:dyDescent="0.25">
      <c r="A47" s="379">
        <v>111</v>
      </c>
      <c r="B47" s="380">
        <v>4</v>
      </c>
      <c r="C47" s="379">
        <v>131</v>
      </c>
      <c r="D47" s="380">
        <v>4</v>
      </c>
      <c r="E47" s="379">
        <v>154</v>
      </c>
      <c r="F47" s="380">
        <v>4</v>
      </c>
      <c r="G47" s="379">
        <v>161</v>
      </c>
      <c r="H47" s="380">
        <v>4</v>
      </c>
      <c r="I47" s="379">
        <v>171</v>
      </c>
      <c r="J47" s="380">
        <v>4</v>
      </c>
      <c r="K47" s="379">
        <v>247</v>
      </c>
      <c r="L47" s="380">
        <v>4</v>
      </c>
      <c r="M47" s="379">
        <v>281</v>
      </c>
      <c r="N47" s="380">
        <v>4</v>
      </c>
      <c r="O47" s="379">
        <v>423</v>
      </c>
      <c r="P47" s="380">
        <v>4</v>
      </c>
      <c r="Q47" s="381">
        <v>2251</v>
      </c>
      <c r="R47" s="380">
        <v>4</v>
      </c>
      <c r="S47" s="381">
        <v>5201</v>
      </c>
      <c r="T47" s="380">
        <v>4</v>
      </c>
      <c r="U47" s="381">
        <v>11001</v>
      </c>
      <c r="V47" s="380">
        <v>4</v>
      </c>
      <c r="W47" s="381">
        <v>14301</v>
      </c>
      <c r="X47" s="380">
        <v>4</v>
      </c>
      <c r="Y47" s="381">
        <v>9251</v>
      </c>
      <c r="Z47" s="380">
        <v>4</v>
      </c>
      <c r="AA47" s="381">
        <v>18501</v>
      </c>
      <c r="AB47" s="380">
        <v>4</v>
      </c>
      <c r="AC47" s="381">
        <v>29501</v>
      </c>
      <c r="AD47" s="380">
        <v>4</v>
      </c>
      <c r="AE47" s="382"/>
      <c r="AF47" s="380"/>
      <c r="AG47" s="382"/>
      <c r="AH47" s="380"/>
      <c r="AI47" s="382"/>
      <c r="AJ47" s="380"/>
      <c r="AK47" s="382"/>
      <c r="AL47" s="380"/>
      <c r="AM47" s="382"/>
      <c r="AN47" s="380"/>
      <c r="AO47" s="382"/>
      <c r="AP47" s="380"/>
      <c r="AQ47" s="382"/>
      <c r="AR47" s="380"/>
      <c r="AS47" s="382"/>
      <c r="AT47" s="380"/>
    </row>
    <row r="48" spans="1:46" x14ac:dyDescent="0.25">
      <c r="A48" s="379">
        <v>115</v>
      </c>
      <c r="B48" s="380">
        <v>4</v>
      </c>
      <c r="C48" s="379">
        <v>135</v>
      </c>
      <c r="D48" s="380">
        <v>4</v>
      </c>
      <c r="E48" s="379">
        <v>157</v>
      </c>
      <c r="F48" s="380">
        <v>4</v>
      </c>
      <c r="G48" s="379">
        <v>165</v>
      </c>
      <c r="H48" s="380">
        <v>4</v>
      </c>
      <c r="I48" s="379">
        <v>175</v>
      </c>
      <c r="J48" s="380">
        <v>4</v>
      </c>
      <c r="K48" s="379">
        <v>253</v>
      </c>
      <c r="L48" s="380">
        <v>4</v>
      </c>
      <c r="M48" s="379">
        <v>288</v>
      </c>
      <c r="N48" s="380">
        <v>4</v>
      </c>
      <c r="O48" s="379">
        <v>426</v>
      </c>
      <c r="P48" s="380">
        <v>4</v>
      </c>
      <c r="Q48" s="381">
        <v>2330</v>
      </c>
      <c r="R48" s="380">
        <v>4</v>
      </c>
      <c r="S48" s="381">
        <v>5300</v>
      </c>
      <c r="T48" s="380">
        <v>4</v>
      </c>
      <c r="U48" s="381">
        <v>11200</v>
      </c>
      <c r="V48" s="380">
        <v>4</v>
      </c>
      <c r="W48" s="381">
        <v>14450</v>
      </c>
      <c r="X48" s="380">
        <v>4</v>
      </c>
      <c r="Y48" s="381">
        <v>9400</v>
      </c>
      <c r="Z48" s="380">
        <v>4</v>
      </c>
      <c r="AA48" s="381">
        <v>19200</v>
      </c>
      <c r="AB48" s="380">
        <v>4</v>
      </c>
      <c r="AC48" s="381">
        <v>30400</v>
      </c>
      <c r="AD48" s="380">
        <v>4</v>
      </c>
      <c r="AE48" s="382">
        <v>580</v>
      </c>
      <c r="AF48" s="380">
        <v>23</v>
      </c>
      <c r="AG48" s="382">
        <v>1200</v>
      </c>
      <c r="AH48" s="380">
        <v>23</v>
      </c>
      <c r="AI48" s="382">
        <v>176</v>
      </c>
      <c r="AJ48" s="380">
        <v>23</v>
      </c>
      <c r="AK48" s="382">
        <v>380</v>
      </c>
      <c r="AL48" s="380">
        <v>23</v>
      </c>
      <c r="AM48" s="382">
        <v>1200</v>
      </c>
      <c r="AN48" s="380">
        <v>23</v>
      </c>
      <c r="AO48" s="382">
        <v>3400</v>
      </c>
      <c r="AP48" s="380">
        <v>23</v>
      </c>
      <c r="AQ48" s="382">
        <v>4400</v>
      </c>
      <c r="AR48" s="380">
        <v>23</v>
      </c>
      <c r="AS48" s="382">
        <v>4000</v>
      </c>
      <c r="AT48" s="380">
        <v>23</v>
      </c>
    </row>
    <row r="49" spans="1:46" x14ac:dyDescent="0.25">
      <c r="A49" s="379">
        <v>116</v>
      </c>
      <c r="B49" s="380">
        <v>3</v>
      </c>
      <c r="C49" s="379">
        <v>136</v>
      </c>
      <c r="D49" s="380">
        <v>3</v>
      </c>
      <c r="E49" s="379">
        <v>158</v>
      </c>
      <c r="F49" s="380">
        <v>3</v>
      </c>
      <c r="G49" s="379">
        <v>166</v>
      </c>
      <c r="H49" s="380">
        <v>3</v>
      </c>
      <c r="I49" s="379">
        <v>176</v>
      </c>
      <c r="J49" s="380">
        <v>3</v>
      </c>
      <c r="K49" s="379">
        <v>254</v>
      </c>
      <c r="L49" s="380">
        <v>3</v>
      </c>
      <c r="M49" s="379">
        <v>289</v>
      </c>
      <c r="N49" s="380">
        <v>3</v>
      </c>
      <c r="O49" s="379">
        <v>429</v>
      </c>
      <c r="P49" s="380">
        <v>3</v>
      </c>
      <c r="Q49" s="381">
        <v>2331</v>
      </c>
      <c r="R49" s="380">
        <v>3</v>
      </c>
      <c r="S49" s="381">
        <v>5301</v>
      </c>
      <c r="T49" s="380">
        <v>3</v>
      </c>
      <c r="U49" s="381">
        <v>11201</v>
      </c>
      <c r="V49" s="380">
        <v>3</v>
      </c>
      <c r="W49" s="381">
        <v>14451</v>
      </c>
      <c r="X49" s="380">
        <v>3</v>
      </c>
      <c r="Y49" s="381">
        <v>9401</v>
      </c>
      <c r="Z49" s="380">
        <v>3</v>
      </c>
      <c r="AA49" s="381">
        <v>19201</v>
      </c>
      <c r="AB49" s="380">
        <v>3</v>
      </c>
      <c r="AC49" s="381">
        <v>30401</v>
      </c>
      <c r="AD49" s="380">
        <v>3</v>
      </c>
      <c r="AE49" s="382"/>
      <c r="AF49" s="380"/>
      <c r="AG49" s="382"/>
      <c r="AH49" s="380"/>
      <c r="AI49" s="382"/>
      <c r="AJ49" s="380"/>
      <c r="AK49" s="382"/>
      <c r="AL49" s="380"/>
      <c r="AM49" s="382"/>
      <c r="AN49" s="380"/>
      <c r="AO49" s="382"/>
      <c r="AP49" s="380"/>
      <c r="AQ49" s="382"/>
      <c r="AR49" s="380"/>
      <c r="AS49" s="382"/>
      <c r="AT49" s="380"/>
    </row>
    <row r="50" spans="1:46" x14ac:dyDescent="0.25">
      <c r="A50" s="379">
        <v>120</v>
      </c>
      <c r="B50" s="380">
        <v>3</v>
      </c>
      <c r="C50" s="379">
        <v>140</v>
      </c>
      <c r="D50" s="380">
        <v>3</v>
      </c>
      <c r="E50" s="379">
        <v>161</v>
      </c>
      <c r="F50" s="380">
        <v>3</v>
      </c>
      <c r="G50" s="379">
        <v>170</v>
      </c>
      <c r="H50" s="380">
        <v>3</v>
      </c>
      <c r="I50" s="379">
        <v>180</v>
      </c>
      <c r="J50" s="380">
        <v>3</v>
      </c>
      <c r="K50" s="379">
        <v>260</v>
      </c>
      <c r="L50" s="380">
        <v>3</v>
      </c>
      <c r="M50" s="379">
        <v>296</v>
      </c>
      <c r="N50" s="380">
        <v>3</v>
      </c>
      <c r="O50" s="379">
        <v>432</v>
      </c>
      <c r="P50" s="380">
        <v>3</v>
      </c>
      <c r="Q50" s="381">
        <v>2410</v>
      </c>
      <c r="R50" s="380">
        <v>3</v>
      </c>
      <c r="S50" s="381">
        <v>5400</v>
      </c>
      <c r="T50" s="380">
        <v>3</v>
      </c>
      <c r="U50" s="381">
        <v>11400</v>
      </c>
      <c r="V50" s="380">
        <v>3</v>
      </c>
      <c r="W50" s="381">
        <v>15000</v>
      </c>
      <c r="X50" s="380">
        <v>3</v>
      </c>
      <c r="Y50" s="381">
        <v>9550</v>
      </c>
      <c r="Z50" s="380">
        <v>3</v>
      </c>
      <c r="AA50" s="381">
        <v>19500</v>
      </c>
      <c r="AB50" s="380">
        <v>3</v>
      </c>
      <c r="AC50" s="381">
        <v>31300</v>
      </c>
      <c r="AD50" s="380">
        <v>3</v>
      </c>
      <c r="AE50" s="382">
        <v>600</v>
      </c>
      <c r="AF50" s="380">
        <v>24</v>
      </c>
      <c r="AG50" s="382">
        <v>1300</v>
      </c>
      <c r="AH50" s="380">
        <v>24</v>
      </c>
      <c r="AI50" s="382">
        <v>180</v>
      </c>
      <c r="AJ50" s="380">
        <v>24</v>
      </c>
      <c r="AK50" s="382">
        <v>400</v>
      </c>
      <c r="AL50" s="380">
        <v>24</v>
      </c>
      <c r="AM50" s="382">
        <v>1300</v>
      </c>
      <c r="AN50" s="380">
        <v>24</v>
      </c>
      <c r="AO50" s="382">
        <v>3700</v>
      </c>
      <c r="AP50" s="380">
        <v>24</v>
      </c>
      <c r="AQ50" s="382">
        <v>4700</v>
      </c>
      <c r="AR50" s="380">
        <v>24</v>
      </c>
      <c r="AS50" s="382">
        <v>4300</v>
      </c>
      <c r="AT50" s="380">
        <v>24</v>
      </c>
    </row>
    <row r="51" spans="1:46" x14ac:dyDescent="0.25">
      <c r="A51" s="379">
        <v>121</v>
      </c>
      <c r="B51" s="380">
        <v>2</v>
      </c>
      <c r="C51" s="379">
        <v>141</v>
      </c>
      <c r="D51" s="380">
        <v>2</v>
      </c>
      <c r="E51" s="379">
        <v>162</v>
      </c>
      <c r="F51" s="380">
        <v>2</v>
      </c>
      <c r="G51" s="379">
        <v>171</v>
      </c>
      <c r="H51" s="380">
        <v>2</v>
      </c>
      <c r="I51" s="379">
        <v>181</v>
      </c>
      <c r="J51" s="380">
        <v>2</v>
      </c>
      <c r="K51" s="379">
        <v>261</v>
      </c>
      <c r="L51" s="380">
        <v>2</v>
      </c>
      <c r="M51" s="379">
        <v>297</v>
      </c>
      <c r="N51" s="380">
        <v>2</v>
      </c>
      <c r="O51" s="379">
        <v>435</v>
      </c>
      <c r="P51" s="380">
        <v>2</v>
      </c>
      <c r="Q51" s="381">
        <v>2411</v>
      </c>
      <c r="R51" s="380">
        <v>2</v>
      </c>
      <c r="S51" s="381">
        <v>5401</v>
      </c>
      <c r="T51" s="380">
        <v>2</v>
      </c>
      <c r="U51" s="381">
        <v>11401</v>
      </c>
      <c r="V51" s="380">
        <v>2</v>
      </c>
      <c r="W51" s="381">
        <v>15001</v>
      </c>
      <c r="X51" s="380">
        <v>2</v>
      </c>
      <c r="Y51" s="381">
        <v>9551</v>
      </c>
      <c r="Z51" s="380">
        <v>2</v>
      </c>
      <c r="AA51" s="381">
        <v>19501</v>
      </c>
      <c r="AB51" s="380">
        <v>2</v>
      </c>
      <c r="AC51" s="381">
        <v>31301</v>
      </c>
      <c r="AD51" s="380">
        <v>2</v>
      </c>
      <c r="AE51" s="382"/>
      <c r="AF51" s="380"/>
      <c r="AG51" s="382"/>
      <c r="AH51" s="380"/>
      <c r="AI51" s="382"/>
      <c r="AJ51" s="380"/>
      <c r="AK51" s="382"/>
      <c r="AL51" s="380"/>
      <c r="AM51" s="382"/>
      <c r="AN51" s="380"/>
      <c r="AO51" s="382"/>
      <c r="AP51" s="380"/>
      <c r="AQ51" s="382"/>
      <c r="AR51" s="380"/>
      <c r="AS51" s="382"/>
      <c r="AT51" s="380"/>
    </row>
    <row r="52" spans="1:46" x14ac:dyDescent="0.25">
      <c r="A52" s="379">
        <v>125</v>
      </c>
      <c r="B52" s="380">
        <v>2</v>
      </c>
      <c r="C52" s="379">
        <v>145</v>
      </c>
      <c r="D52" s="380">
        <v>2</v>
      </c>
      <c r="E52" s="379">
        <v>165</v>
      </c>
      <c r="F52" s="380">
        <v>2</v>
      </c>
      <c r="G52" s="379">
        <v>175</v>
      </c>
      <c r="H52" s="380">
        <v>2</v>
      </c>
      <c r="I52" s="379">
        <v>185</v>
      </c>
      <c r="J52" s="380">
        <v>2</v>
      </c>
      <c r="K52" s="379">
        <v>270</v>
      </c>
      <c r="L52" s="380">
        <v>2</v>
      </c>
      <c r="M52" s="379">
        <v>304</v>
      </c>
      <c r="N52" s="380">
        <v>2</v>
      </c>
      <c r="O52" s="379">
        <v>438</v>
      </c>
      <c r="P52" s="380">
        <v>2</v>
      </c>
      <c r="Q52" s="381">
        <v>2490</v>
      </c>
      <c r="R52" s="380">
        <v>2</v>
      </c>
      <c r="S52" s="381">
        <v>5500</v>
      </c>
      <c r="T52" s="380">
        <v>2</v>
      </c>
      <c r="U52" s="381">
        <v>12000</v>
      </c>
      <c r="V52" s="380">
        <v>2</v>
      </c>
      <c r="W52" s="381">
        <v>15150</v>
      </c>
      <c r="X52" s="380">
        <v>2</v>
      </c>
      <c r="Y52" s="381">
        <v>10100</v>
      </c>
      <c r="Z52" s="380">
        <v>2</v>
      </c>
      <c r="AA52" s="381">
        <v>20200</v>
      </c>
      <c r="AB52" s="380">
        <v>2</v>
      </c>
      <c r="AC52" s="381">
        <v>32200</v>
      </c>
      <c r="AD52" s="380">
        <v>2</v>
      </c>
      <c r="AE52" s="382">
        <v>620</v>
      </c>
      <c r="AF52" s="380">
        <v>25</v>
      </c>
      <c r="AG52" s="382">
        <v>1400</v>
      </c>
      <c r="AH52" s="380">
        <v>25</v>
      </c>
      <c r="AI52" s="382">
        <v>184</v>
      </c>
      <c r="AJ52" s="380">
        <v>25</v>
      </c>
      <c r="AK52" s="382">
        <v>420</v>
      </c>
      <c r="AL52" s="380">
        <v>25</v>
      </c>
      <c r="AM52" s="382">
        <v>1400</v>
      </c>
      <c r="AN52" s="380">
        <v>25</v>
      </c>
      <c r="AO52" s="382">
        <v>4000</v>
      </c>
      <c r="AP52" s="380">
        <v>25</v>
      </c>
      <c r="AQ52" s="382">
        <v>5000</v>
      </c>
      <c r="AR52" s="380">
        <v>25</v>
      </c>
      <c r="AS52" s="382">
        <v>4600</v>
      </c>
      <c r="AT52" s="380">
        <v>25</v>
      </c>
    </row>
    <row r="53" spans="1:46" x14ac:dyDescent="0.25">
      <c r="A53" s="379">
        <v>126</v>
      </c>
      <c r="B53" s="380">
        <v>1</v>
      </c>
      <c r="C53" s="379">
        <v>146</v>
      </c>
      <c r="D53" s="380">
        <v>1</v>
      </c>
      <c r="E53" s="379">
        <v>166</v>
      </c>
      <c r="F53" s="380">
        <v>1</v>
      </c>
      <c r="G53" s="379">
        <v>176</v>
      </c>
      <c r="H53" s="380">
        <v>1</v>
      </c>
      <c r="I53" s="379">
        <v>186</v>
      </c>
      <c r="J53" s="380">
        <v>1</v>
      </c>
      <c r="K53" s="379">
        <v>271</v>
      </c>
      <c r="L53" s="380">
        <v>1</v>
      </c>
      <c r="M53" s="379">
        <v>305</v>
      </c>
      <c r="N53" s="380">
        <v>1</v>
      </c>
      <c r="O53" s="379">
        <v>441</v>
      </c>
      <c r="P53" s="380">
        <v>1</v>
      </c>
      <c r="Q53" s="381">
        <v>2491</v>
      </c>
      <c r="R53" s="380">
        <v>1</v>
      </c>
      <c r="S53" s="381">
        <v>5501</v>
      </c>
      <c r="T53" s="380">
        <v>1</v>
      </c>
      <c r="U53" s="381">
        <v>12001</v>
      </c>
      <c r="V53" s="380">
        <v>1</v>
      </c>
      <c r="W53" s="381">
        <v>15151</v>
      </c>
      <c r="X53" s="380">
        <v>1</v>
      </c>
      <c r="Y53" s="381">
        <v>10101</v>
      </c>
      <c r="Z53" s="380">
        <v>1</v>
      </c>
      <c r="AA53" s="381">
        <v>20201</v>
      </c>
      <c r="AB53" s="380">
        <v>1</v>
      </c>
      <c r="AC53" s="381">
        <v>32201</v>
      </c>
      <c r="AD53" s="380">
        <v>1</v>
      </c>
      <c r="AE53" s="382" t="s">
        <v>181</v>
      </c>
      <c r="AF53" s="380">
        <v>0</v>
      </c>
      <c r="AG53" s="382" t="s">
        <v>181</v>
      </c>
      <c r="AH53" s="380">
        <v>0</v>
      </c>
      <c r="AI53" s="382" t="s">
        <v>181</v>
      </c>
      <c r="AJ53" s="380">
        <v>0</v>
      </c>
      <c r="AK53" s="382" t="s">
        <v>181</v>
      </c>
      <c r="AL53" s="380">
        <v>0</v>
      </c>
      <c r="AM53" s="382" t="s">
        <v>181</v>
      </c>
      <c r="AN53" s="380">
        <v>0</v>
      </c>
      <c r="AO53" s="382" t="s">
        <v>181</v>
      </c>
      <c r="AP53" s="380">
        <v>0</v>
      </c>
      <c r="AQ53" s="382" t="s">
        <v>181</v>
      </c>
      <c r="AR53" s="380">
        <v>0</v>
      </c>
      <c r="AS53" s="382" t="s">
        <v>181</v>
      </c>
      <c r="AT53" s="380">
        <v>0</v>
      </c>
    </row>
    <row r="54" spans="1:46" x14ac:dyDescent="0.25">
      <c r="A54" s="379" t="s">
        <v>182</v>
      </c>
      <c r="B54" s="380">
        <v>0</v>
      </c>
      <c r="C54" s="379" t="s">
        <v>182</v>
      </c>
      <c r="D54" s="380">
        <v>0</v>
      </c>
      <c r="E54" s="379" t="s">
        <v>182</v>
      </c>
      <c r="F54" s="380">
        <v>0</v>
      </c>
      <c r="G54" s="379" t="s">
        <v>182</v>
      </c>
      <c r="H54" s="380">
        <v>0</v>
      </c>
      <c r="I54" s="379" t="s">
        <v>182</v>
      </c>
      <c r="J54" s="380">
        <v>0</v>
      </c>
      <c r="K54" s="379" t="s">
        <v>182</v>
      </c>
      <c r="L54" s="380">
        <v>0</v>
      </c>
      <c r="M54" s="379" t="s">
        <v>182</v>
      </c>
      <c r="N54" s="380">
        <v>0</v>
      </c>
      <c r="O54" s="379" t="s">
        <v>182</v>
      </c>
      <c r="P54" s="380">
        <v>0</v>
      </c>
      <c r="Q54" s="379" t="s">
        <v>182</v>
      </c>
      <c r="R54" s="380">
        <v>0</v>
      </c>
      <c r="S54" s="379" t="s">
        <v>182</v>
      </c>
      <c r="T54" s="380">
        <v>0</v>
      </c>
      <c r="U54" s="379" t="s">
        <v>182</v>
      </c>
      <c r="V54" s="380">
        <v>0</v>
      </c>
      <c r="W54" s="379" t="s">
        <v>182</v>
      </c>
      <c r="X54" s="380">
        <v>0</v>
      </c>
      <c r="Y54" s="379" t="s">
        <v>182</v>
      </c>
      <c r="Z54" s="380">
        <v>0</v>
      </c>
      <c r="AA54" s="379" t="s">
        <v>182</v>
      </c>
      <c r="AB54" s="380">
        <v>0</v>
      </c>
      <c r="AC54" s="379" t="s">
        <v>182</v>
      </c>
      <c r="AD54" s="380">
        <v>0</v>
      </c>
      <c r="AE54" s="379" t="s">
        <v>182</v>
      </c>
      <c r="AF54" s="380">
        <v>0</v>
      </c>
      <c r="AG54" s="379" t="s">
        <v>182</v>
      </c>
      <c r="AH54" s="380">
        <v>0</v>
      </c>
      <c r="AI54" s="379" t="s">
        <v>182</v>
      </c>
      <c r="AJ54" s="380">
        <v>0</v>
      </c>
      <c r="AK54" s="379" t="s">
        <v>182</v>
      </c>
      <c r="AL54" s="380">
        <v>0</v>
      </c>
      <c r="AM54" s="379" t="s">
        <v>182</v>
      </c>
      <c r="AN54" s="380">
        <v>0</v>
      </c>
      <c r="AO54" s="379" t="s">
        <v>182</v>
      </c>
      <c r="AP54" s="380">
        <v>0</v>
      </c>
      <c r="AQ54" s="379" t="s">
        <v>182</v>
      </c>
      <c r="AR54" s="380">
        <v>0</v>
      </c>
      <c r="AS54" s="379" t="s">
        <v>182</v>
      </c>
      <c r="AT54" s="380">
        <v>0</v>
      </c>
    </row>
    <row r="55" spans="1:46" x14ac:dyDescent="0.25">
      <c r="A55" s="379" t="s">
        <v>181</v>
      </c>
      <c r="B55" s="380">
        <v>0</v>
      </c>
      <c r="C55" s="379" t="s">
        <v>181</v>
      </c>
      <c r="D55" s="380">
        <v>0</v>
      </c>
      <c r="E55" s="379" t="s">
        <v>181</v>
      </c>
      <c r="F55" s="380">
        <v>0</v>
      </c>
      <c r="G55" s="379" t="s">
        <v>181</v>
      </c>
      <c r="H55" s="380">
        <v>0</v>
      </c>
      <c r="I55" s="379" t="s">
        <v>181</v>
      </c>
      <c r="J55" s="380">
        <v>0</v>
      </c>
      <c r="K55" s="379" t="s">
        <v>181</v>
      </c>
      <c r="L55" s="380">
        <v>0</v>
      </c>
      <c r="M55" s="379" t="s">
        <v>181</v>
      </c>
      <c r="N55" s="380">
        <v>0</v>
      </c>
      <c r="O55" s="379" t="s">
        <v>181</v>
      </c>
      <c r="P55" s="380">
        <v>0</v>
      </c>
      <c r="Q55" s="379" t="s">
        <v>181</v>
      </c>
      <c r="R55" s="380">
        <v>0</v>
      </c>
      <c r="S55" s="379" t="s">
        <v>181</v>
      </c>
      <c r="T55" s="380">
        <v>0</v>
      </c>
      <c r="U55" s="379" t="s">
        <v>181</v>
      </c>
      <c r="V55" s="380">
        <v>0</v>
      </c>
      <c r="W55" s="379" t="s">
        <v>181</v>
      </c>
      <c r="X55" s="380">
        <v>0</v>
      </c>
      <c r="Y55" s="379" t="s">
        <v>181</v>
      </c>
      <c r="Z55" s="380">
        <v>0</v>
      </c>
      <c r="AA55" s="379" t="s">
        <v>181</v>
      </c>
      <c r="AB55" s="380">
        <v>0</v>
      </c>
      <c r="AC55" s="379" t="s">
        <v>181</v>
      </c>
      <c r="AD55" s="380">
        <v>0</v>
      </c>
      <c r="AE55" s="379" t="s">
        <v>181</v>
      </c>
      <c r="AF55" s="380">
        <v>0</v>
      </c>
      <c r="AG55" s="379" t="s">
        <v>181</v>
      </c>
      <c r="AH55" s="380">
        <v>0</v>
      </c>
      <c r="AI55" s="379" t="s">
        <v>181</v>
      </c>
      <c r="AJ55" s="380">
        <v>0</v>
      </c>
      <c r="AK55" s="379" t="s">
        <v>181</v>
      </c>
      <c r="AL55" s="380">
        <v>0</v>
      </c>
      <c r="AM55" s="379" t="s">
        <v>181</v>
      </c>
      <c r="AN55" s="380">
        <v>0</v>
      </c>
      <c r="AO55" s="379" t="s">
        <v>181</v>
      </c>
      <c r="AP55" s="380">
        <v>0</v>
      </c>
      <c r="AQ55" s="379" t="s">
        <v>181</v>
      </c>
      <c r="AR55" s="380">
        <v>0</v>
      </c>
      <c r="AS55" s="379" t="s">
        <v>181</v>
      </c>
      <c r="AT55" s="380">
        <v>0</v>
      </c>
    </row>
    <row r="56" spans="1:46" x14ac:dyDescent="0.25">
      <c r="A56" s="379" t="s">
        <v>180</v>
      </c>
      <c r="B56" s="380">
        <v>0</v>
      </c>
      <c r="C56" s="379" t="s">
        <v>180</v>
      </c>
      <c r="D56" s="380">
        <v>0</v>
      </c>
      <c r="E56" s="379" t="s">
        <v>180</v>
      </c>
      <c r="F56" s="380">
        <v>0</v>
      </c>
      <c r="G56" s="379" t="s">
        <v>180</v>
      </c>
      <c r="H56" s="380">
        <v>0</v>
      </c>
      <c r="I56" s="379" t="s">
        <v>180</v>
      </c>
      <c r="J56" s="380">
        <v>0</v>
      </c>
      <c r="K56" s="379" t="s">
        <v>180</v>
      </c>
      <c r="L56" s="380">
        <v>0</v>
      </c>
      <c r="M56" s="379" t="s">
        <v>180</v>
      </c>
      <c r="N56" s="380">
        <v>0</v>
      </c>
      <c r="O56" s="379" t="s">
        <v>180</v>
      </c>
      <c r="P56" s="380">
        <v>0</v>
      </c>
      <c r="Q56" s="379" t="s">
        <v>180</v>
      </c>
      <c r="R56" s="380">
        <v>0</v>
      </c>
      <c r="S56" s="379" t="s">
        <v>180</v>
      </c>
      <c r="T56" s="380">
        <v>0</v>
      </c>
      <c r="U56" s="379" t="s">
        <v>180</v>
      </c>
      <c r="V56" s="380">
        <v>0</v>
      </c>
      <c r="W56" s="379" t="s">
        <v>180</v>
      </c>
      <c r="X56" s="380">
        <v>0</v>
      </c>
      <c r="Y56" s="379" t="s">
        <v>180</v>
      </c>
      <c r="Z56" s="380">
        <v>0</v>
      </c>
      <c r="AA56" s="379" t="s">
        <v>180</v>
      </c>
      <c r="AB56" s="380">
        <v>0</v>
      </c>
      <c r="AC56" s="379" t="s">
        <v>180</v>
      </c>
      <c r="AD56" s="380">
        <v>0</v>
      </c>
      <c r="AE56" s="379" t="s">
        <v>180</v>
      </c>
      <c r="AF56" s="380">
        <v>0</v>
      </c>
      <c r="AG56" s="379" t="s">
        <v>180</v>
      </c>
      <c r="AH56" s="380">
        <v>0</v>
      </c>
      <c r="AI56" s="379" t="s">
        <v>180</v>
      </c>
      <c r="AJ56" s="380">
        <v>0</v>
      </c>
      <c r="AK56" s="379" t="s">
        <v>180</v>
      </c>
      <c r="AL56" s="380">
        <v>0</v>
      </c>
      <c r="AM56" s="379" t="s">
        <v>180</v>
      </c>
      <c r="AN56" s="380">
        <v>0</v>
      </c>
      <c r="AO56" s="379" t="s">
        <v>180</v>
      </c>
      <c r="AP56" s="380">
        <v>0</v>
      </c>
      <c r="AQ56" s="379" t="s">
        <v>180</v>
      </c>
      <c r="AR56" s="380">
        <v>0</v>
      </c>
      <c r="AS56" s="379" t="s">
        <v>180</v>
      </c>
      <c r="AT56" s="380">
        <v>0</v>
      </c>
    </row>
    <row r="57" spans="1:46" x14ac:dyDescent="0.25">
      <c r="A57" s="384" t="s">
        <v>132</v>
      </c>
      <c r="B57" s="385" t="s">
        <v>59</v>
      </c>
      <c r="C57" s="384" t="s">
        <v>76</v>
      </c>
      <c r="D57" s="385" t="s">
        <v>59</v>
      </c>
      <c r="E57" s="384" t="s">
        <v>77</v>
      </c>
      <c r="F57" s="385" t="s">
        <v>59</v>
      </c>
      <c r="G57" s="384" t="s">
        <v>166</v>
      </c>
      <c r="H57" s="385" t="s">
        <v>59</v>
      </c>
      <c r="I57" s="384" t="s">
        <v>178</v>
      </c>
      <c r="J57" s="385" t="s">
        <v>59</v>
      </c>
      <c r="K57" s="384" t="s">
        <v>184</v>
      </c>
      <c r="L57" s="385" t="s">
        <v>59</v>
      </c>
      <c r="M57" s="384" t="s">
        <v>78</v>
      </c>
      <c r="N57" s="385" t="s">
        <v>59</v>
      </c>
      <c r="O57" s="384" t="s">
        <v>185</v>
      </c>
      <c r="P57" s="385" t="s">
        <v>59</v>
      </c>
      <c r="Q57" s="387" t="s">
        <v>83</v>
      </c>
      <c r="R57" s="385" t="s">
        <v>59</v>
      </c>
      <c r="S57" s="387" t="s">
        <v>84</v>
      </c>
      <c r="T57" s="385" t="s">
        <v>59</v>
      </c>
      <c r="U57" s="387" t="s">
        <v>85</v>
      </c>
      <c r="V57" s="385" t="s">
        <v>59</v>
      </c>
      <c r="W57" s="387" t="s">
        <v>86</v>
      </c>
      <c r="X57" s="385" t="s">
        <v>59</v>
      </c>
      <c r="Y57" s="387" t="s">
        <v>87</v>
      </c>
      <c r="Z57" s="385" t="s">
        <v>59</v>
      </c>
      <c r="AA57" s="387" t="s">
        <v>88</v>
      </c>
      <c r="AB57" s="385" t="s">
        <v>59</v>
      </c>
      <c r="AC57" s="387" t="s">
        <v>89</v>
      </c>
      <c r="AD57" s="385" t="s">
        <v>59</v>
      </c>
      <c r="AE57" s="388" t="s">
        <v>169</v>
      </c>
      <c r="AF57" s="385" t="s">
        <v>59</v>
      </c>
      <c r="AG57" s="388" t="s">
        <v>170</v>
      </c>
      <c r="AH57" s="385" t="s">
        <v>59</v>
      </c>
      <c r="AI57" s="388" t="s">
        <v>171</v>
      </c>
      <c r="AJ57" s="385" t="s">
        <v>59</v>
      </c>
      <c r="AK57" s="388" t="s">
        <v>7</v>
      </c>
      <c r="AL57" s="385" t="s">
        <v>59</v>
      </c>
      <c r="AM57" s="388" t="s">
        <v>6</v>
      </c>
      <c r="AN57" s="385" t="s">
        <v>59</v>
      </c>
      <c r="AO57" s="388" t="s">
        <v>172</v>
      </c>
      <c r="AP57" s="385" t="s">
        <v>59</v>
      </c>
      <c r="AQ57" s="388" t="s">
        <v>173</v>
      </c>
      <c r="AR57" s="385" t="s">
        <v>59</v>
      </c>
      <c r="AS57" s="388" t="s">
        <v>109</v>
      </c>
      <c r="AT57" s="385" t="s">
        <v>59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BH57"/>
  <sheetViews>
    <sheetView showZeros="0" view="pageBreakPreview" topLeftCell="Z1" zoomScaleSheetLayoutView="100" workbookViewId="0">
      <pane ySplit="1" topLeftCell="A2" activePane="bottomLeft" state="frozen"/>
      <selection activeCell="Z1" sqref="Z1"/>
      <selection pane="bottomLeft" activeCell="AA59" sqref="AA59"/>
    </sheetView>
  </sheetViews>
  <sheetFormatPr baseColWidth="10" defaultRowHeight="15.75" x14ac:dyDescent="0.25"/>
  <cols>
    <col min="1" max="1" width="3.875" style="367" customWidth="1"/>
    <col min="2" max="2" width="3.5" style="391" customWidth="1"/>
    <col min="3" max="3" width="3.875" style="367" customWidth="1"/>
    <col min="4" max="4" width="3.5" style="391" customWidth="1"/>
    <col min="5" max="5" width="4.625" style="367" customWidth="1"/>
    <col min="6" max="6" width="3.5" style="391" customWidth="1"/>
    <col min="7" max="7" width="5.625" style="367" customWidth="1"/>
    <col min="8" max="8" width="3.5" style="391" customWidth="1"/>
    <col min="9" max="9" width="5.625" style="367" customWidth="1"/>
    <col min="10" max="10" width="3.5" style="391" customWidth="1"/>
    <col min="11" max="11" width="6.375" style="367" customWidth="1"/>
    <col min="12" max="12" width="3.5" style="391" customWidth="1"/>
    <col min="13" max="13" width="4.625" style="367" customWidth="1"/>
    <col min="14" max="14" width="3.5" style="391" customWidth="1"/>
    <col min="15" max="15" width="4.625" style="392" customWidth="1"/>
    <col min="16" max="16" width="3.5" style="391" customWidth="1"/>
    <col min="17" max="17" width="6" style="392" customWidth="1"/>
    <col min="18" max="18" width="3.5" style="391" customWidth="1"/>
    <col min="19" max="19" width="4.625" style="393" customWidth="1"/>
    <col min="20" max="20" width="3.5" style="391" customWidth="1"/>
    <col min="21" max="21" width="6" style="393" customWidth="1"/>
    <col min="22" max="22" width="3.5" style="391" customWidth="1"/>
    <col min="23" max="23" width="5.375" style="367" customWidth="1"/>
    <col min="24" max="24" width="3.5" style="391" customWidth="1"/>
    <col min="25" max="25" width="5.375" style="367" customWidth="1"/>
    <col min="26" max="26" width="3.5" style="391" customWidth="1"/>
    <col min="27" max="27" width="5.375" style="367" customWidth="1"/>
    <col min="28" max="28" width="3.5" style="391" customWidth="1"/>
    <col min="29" max="29" width="5.375" style="367" customWidth="1"/>
    <col min="30" max="30" width="3.5" style="391" customWidth="1"/>
    <col min="31" max="31" width="5.375" style="367" customWidth="1"/>
    <col min="32" max="32" width="3.5" style="391" customWidth="1"/>
    <col min="33" max="33" width="5.375" style="367" customWidth="1"/>
    <col min="34" max="34" width="3.5" style="391" customWidth="1"/>
    <col min="35" max="35" width="5.375" style="367" customWidth="1"/>
    <col min="36" max="36" width="3.5" style="391" customWidth="1"/>
    <col min="37" max="37" width="9" style="367" customWidth="1"/>
    <col min="38" max="38" width="3.5" style="391" customWidth="1"/>
    <col min="39" max="39" width="9" style="367" customWidth="1"/>
    <col min="40" max="40" width="3.5" style="391" customWidth="1"/>
    <col min="41" max="41" width="9" style="367" customWidth="1"/>
    <col min="42" max="42" width="3.5" style="391" customWidth="1"/>
    <col min="43" max="43" width="9" style="367" customWidth="1"/>
    <col min="44" max="44" width="3.5" style="391" customWidth="1"/>
    <col min="45" max="45" width="8.625" style="367" customWidth="1"/>
    <col min="46" max="46" width="3.5" style="391" customWidth="1"/>
    <col min="47" max="47" width="4.25" style="367" customWidth="1"/>
    <col min="48" max="48" width="3.5" style="391" customWidth="1"/>
    <col min="49" max="49" width="7.375" style="367" customWidth="1"/>
    <col min="50" max="50" width="3.5" style="391" customWidth="1"/>
    <col min="51" max="51" width="6.5" style="367" customWidth="1"/>
    <col min="52" max="52" width="3.5" style="391" customWidth="1"/>
    <col min="53" max="53" width="5.25" style="367" customWidth="1"/>
    <col min="54" max="54" width="3.5" style="391" customWidth="1"/>
    <col min="55" max="55" width="6.25" style="367" customWidth="1"/>
    <col min="56" max="56" width="3.5" style="391" customWidth="1"/>
    <col min="57" max="57" width="6.875" style="367" customWidth="1"/>
    <col min="58" max="58" width="3.5" style="391" customWidth="1"/>
    <col min="59" max="59" width="7.375" style="367" customWidth="1"/>
    <col min="60" max="60" width="3.5" style="391" customWidth="1"/>
  </cols>
  <sheetData>
    <row r="1" spans="1:60" x14ac:dyDescent="0.25">
      <c r="A1" s="368" t="s">
        <v>132</v>
      </c>
      <c r="B1" s="394" t="s">
        <v>59</v>
      </c>
      <c r="C1" s="368" t="s">
        <v>76</v>
      </c>
      <c r="D1" s="394" t="s">
        <v>59</v>
      </c>
      <c r="E1" s="368" t="s">
        <v>115</v>
      </c>
      <c r="F1" s="394" t="s">
        <v>59</v>
      </c>
      <c r="G1" s="368" t="s">
        <v>166</v>
      </c>
      <c r="H1" s="394" t="s">
        <v>59</v>
      </c>
      <c r="I1" s="368" t="s">
        <v>178</v>
      </c>
      <c r="J1" s="394" t="s">
        <v>59</v>
      </c>
      <c r="K1" s="368" t="s">
        <v>184</v>
      </c>
      <c r="L1" s="394" t="s">
        <v>59</v>
      </c>
      <c r="M1" s="368" t="s">
        <v>116</v>
      </c>
      <c r="N1" s="394" t="s">
        <v>59</v>
      </c>
      <c r="O1" s="368" t="s">
        <v>79</v>
      </c>
      <c r="P1" s="394" t="s">
        <v>59</v>
      </c>
      <c r="Q1" s="368" t="s">
        <v>186</v>
      </c>
      <c r="R1" s="394" t="s">
        <v>59</v>
      </c>
      <c r="S1" s="368" t="s">
        <v>117</v>
      </c>
      <c r="T1" s="394" t="s">
        <v>59</v>
      </c>
      <c r="U1" s="368" t="s">
        <v>187</v>
      </c>
      <c r="V1" s="394" t="s">
        <v>59</v>
      </c>
      <c r="W1" s="371" t="s">
        <v>83</v>
      </c>
      <c r="X1" s="394" t="s">
        <v>59</v>
      </c>
      <c r="Y1" s="371" t="s">
        <v>120</v>
      </c>
      <c r="Z1" s="394" t="s">
        <v>59</v>
      </c>
      <c r="AA1" s="371" t="s">
        <v>84</v>
      </c>
      <c r="AB1" s="394" t="s">
        <v>59</v>
      </c>
      <c r="AC1" s="371" t="s">
        <v>121</v>
      </c>
      <c r="AD1" s="394" t="s">
        <v>59</v>
      </c>
      <c r="AE1" s="371" t="s">
        <v>85</v>
      </c>
      <c r="AF1" s="394" t="s">
        <v>59</v>
      </c>
      <c r="AG1" s="371" t="s">
        <v>86</v>
      </c>
      <c r="AH1" s="394" t="s">
        <v>59</v>
      </c>
      <c r="AI1" s="371" t="s">
        <v>122</v>
      </c>
      <c r="AJ1" s="394" t="s">
        <v>59</v>
      </c>
      <c r="AK1" s="371" t="s">
        <v>123</v>
      </c>
      <c r="AL1" s="394" t="s">
        <v>59</v>
      </c>
      <c r="AM1" s="371" t="s">
        <v>124</v>
      </c>
      <c r="AN1" s="394" t="s">
        <v>59</v>
      </c>
      <c r="AO1" s="371" t="s">
        <v>89</v>
      </c>
      <c r="AP1" s="394" t="s">
        <v>59</v>
      </c>
      <c r="AQ1" s="371" t="s">
        <v>125</v>
      </c>
      <c r="AR1" s="394" t="s">
        <v>59</v>
      </c>
      <c r="AS1" s="372" t="s">
        <v>169</v>
      </c>
      <c r="AT1" s="394" t="s">
        <v>59</v>
      </c>
      <c r="AU1" s="372" t="s">
        <v>170</v>
      </c>
      <c r="AV1" s="394" t="s">
        <v>59</v>
      </c>
      <c r="AW1" s="372" t="s">
        <v>171</v>
      </c>
      <c r="AX1" s="394" t="s">
        <v>59</v>
      </c>
      <c r="AY1" s="372" t="s">
        <v>7</v>
      </c>
      <c r="AZ1" s="394" t="s">
        <v>59</v>
      </c>
      <c r="BA1" s="372" t="s">
        <v>6</v>
      </c>
      <c r="BB1" s="394" t="s">
        <v>59</v>
      </c>
      <c r="BC1" s="372" t="s">
        <v>172</v>
      </c>
      <c r="BD1" s="394" t="s">
        <v>59</v>
      </c>
      <c r="BE1" s="372" t="s">
        <v>173</v>
      </c>
      <c r="BF1" s="394" t="s">
        <v>59</v>
      </c>
      <c r="BG1" s="372" t="s">
        <v>174</v>
      </c>
      <c r="BH1" s="394" t="s">
        <v>59</v>
      </c>
    </row>
    <row r="2" spans="1:60" x14ac:dyDescent="0.25">
      <c r="A2" s="389" t="s">
        <v>180</v>
      </c>
      <c r="B2" s="395">
        <v>0</v>
      </c>
      <c r="C2" s="389" t="s">
        <v>180</v>
      </c>
      <c r="D2" s="395">
        <v>0</v>
      </c>
      <c r="E2" s="389" t="s">
        <v>180</v>
      </c>
      <c r="F2" s="395">
        <v>0</v>
      </c>
      <c r="G2" s="389" t="s">
        <v>180</v>
      </c>
      <c r="H2" s="395">
        <v>0</v>
      </c>
      <c r="I2" s="389" t="s">
        <v>180</v>
      </c>
      <c r="J2" s="395">
        <v>0</v>
      </c>
      <c r="K2" s="389" t="s">
        <v>180</v>
      </c>
      <c r="L2" s="395">
        <v>0</v>
      </c>
      <c r="M2" s="389" t="s">
        <v>180</v>
      </c>
      <c r="N2" s="395">
        <v>0</v>
      </c>
      <c r="O2" s="389" t="s">
        <v>180</v>
      </c>
      <c r="P2" s="395">
        <v>0</v>
      </c>
      <c r="Q2" s="389" t="s">
        <v>180</v>
      </c>
      <c r="R2" s="395">
        <v>0</v>
      </c>
      <c r="S2" s="389" t="s">
        <v>180</v>
      </c>
      <c r="T2" s="395">
        <v>0</v>
      </c>
      <c r="U2" s="389" t="s">
        <v>180</v>
      </c>
      <c r="V2" s="395">
        <v>0</v>
      </c>
      <c r="W2" s="389" t="s">
        <v>180</v>
      </c>
      <c r="X2" s="395">
        <v>0</v>
      </c>
      <c r="Y2" s="389" t="s">
        <v>180</v>
      </c>
      <c r="Z2" s="395">
        <v>0</v>
      </c>
      <c r="AA2" s="389" t="s">
        <v>180</v>
      </c>
      <c r="AB2" s="395">
        <v>0</v>
      </c>
      <c r="AC2" s="389" t="s">
        <v>180</v>
      </c>
      <c r="AD2" s="395">
        <v>0</v>
      </c>
      <c r="AE2" s="389" t="s">
        <v>180</v>
      </c>
      <c r="AF2" s="395">
        <v>0</v>
      </c>
      <c r="AG2" s="389" t="s">
        <v>180</v>
      </c>
      <c r="AH2" s="395">
        <v>0</v>
      </c>
      <c r="AI2" s="389" t="s">
        <v>180</v>
      </c>
      <c r="AJ2" s="395">
        <v>0</v>
      </c>
      <c r="AK2" s="389" t="s">
        <v>180</v>
      </c>
      <c r="AL2" s="395">
        <v>0</v>
      </c>
      <c r="AM2" s="389" t="s">
        <v>180</v>
      </c>
      <c r="AN2" s="395">
        <v>0</v>
      </c>
      <c r="AO2" s="389" t="s">
        <v>180</v>
      </c>
      <c r="AP2" s="395">
        <v>0</v>
      </c>
      <c r="AQ2" s="389" t="s">
        <v>180</v>
      </c>
      <c r="AR2" s="395">
        <v>0</v>
      </c>
      <c r="AS2" s="389" t="s">
        <v>180</v>
      </c>
      <c r="AT2" s="395">
        <v>0</v>
      </c>
      <c r="AU2" s="389" t="s">
        <v>180</v>
      </c>
      <c r="AV2" s="395">
        <v>0</v>
      </c>
      <c r="AW2" s="389" t="s">
        <v>180</v>
      </c>
      <c r="AX2" s="395">
        <v>0</v>
      </c>
      <c r="AY2" s="389" t="s">
        <v>180</v>
      </c>
      <c r="AZ2" s="395">
        <v>0</v>
      </c>
      <c r="BA2" s="389" t="s">
        <v>180</v>
      </c>
      <c r="BB2" s="395">
        <v>0</v>
      </c>
      <c r="BC2" s="389" t="s">
        <v>180</v>
      </c>
      <c r="BD2" s="395">
        <v>0</v>
      </c>
      <c r="BE2" s="389" t="s">
        <v>180</v>
      </c>
      <c r="BF2" s="395">
        <v>0</v>
      </c>
      <c r="BG2" s="389" t="s">
        <v>180</v>
      </c>
      <c r="BH2" s="395">
        <v>0</v>
      </c>
    </row>
    <row r="3" spans="1:60" x14ac:dyDescent="0.25">
      <c r="A3" s="389" t="s">
        <v>181</v>
      </c>
      <c r="B3" s="395">
        <v>0</v>
      </c>
      <c r="C3" s="389" t="s">
        <v>181</v>
      </c>
      <c r="D3" s="395">
        <v>0</v>
      </c>
      <c r="E3" s="389" t="s">
        <v>181</v>
      </c>
      <c r="F3" s="395">
        <v>0</v>
      </c>
      <c r="G3" s="389" t="s">
        <v>181</v>
      </c>
      <c r="H3" s="395">
        <v>0</v>
      </c>
      <c r="I3" s="389" t="s">
        <v>181</v>
      </c>
      <c r="J3" s="395">
        <v>0</v>
      </c>
      <c r="K3" s="389" t="s">
        <v>181</v>
      </c>
      <c r="L3" s="395">
        <v>0</v>
      </c>
      <c r="M3" s="389" t="s">
        <v>181</v>
      </c>
      <c r="N3" s="395">
        <v>0</v>
      </c>
      <c r="O3" s="389" t="s">
        <v>181</v>
      </c>
      <c r="P3" s="395">
        <v>0</v>
      </c>
      <c r="Q3" s="389" t="s">
        <v>181</v>
      </c>
      <c r="R3" s="395">
        <v>0</v>
      </c>
      <c r="S3" s="389" t="s">
        <v>181</v>
      </c>
      <c r="T3" s="395">
        <v>0</v>
      </c>
      <c r="U3" s="389" t="s">
        <v>181</v>
      </c>
      <c r="V3" s="395">
        <v>0</v>
      </c>
      <c r="W3" s="389" t="s">
        <v>181</v>
      </c>
      <c r="X3" s="395">
        <v>0</v>
      </c>
      <c r="Y3" s="389" t="s">
        <v>181</v>
      </c>
      <c r="Z3" s="395">
        <v>0</v>
      </c>
      <c r="AA3" s="389" t="s">
        <v>181</v>
      </c>
      <c r="AB3" s="395">
        <v>0</v>
      </c>
      <c r="AC3" s="389" t="s">
        <v>181</v>
      </c>
      <c r="AD3" s="395">
        <v>0</v>
      </c>
      <c r="AE3" s="389" t="s">
        <v>181</v>
      </c>
      <c r="AF3" s="395">
        <v>0</v>
      </c>
      <c r="AG3" s="389" t="s">
        <v>181</v>
      </c>
      <c r="AH3" s="395">
        <v>0</v>
      </c>
      <c r="AI3" s="389" t="s">
        <v>181</v>
      </c>
      <c r="AJ3" s="395">
        <v>0</v>
      </c>
      <c r="AK3" s="389" t="s">
        <v>181</v>
      </c>
      <c r="AL3" s="395">
        <v>0</v>
      </c>
      <c r="AM3" s="389" t="s">
        <v>181</v>
      </c>
      <c r="AN3" s="395">
        <v>0</v>
      </c>
      <c r="AO3" s="389" t="s">
        <v>181</v>
      </c>
      <c r="AP3" s="395">
        <v>0</v>
      </c>
      <c r="AQ3" s="389" t="s">
        <v>181</v>
      </c>
      <c r="AR3" s="395">
        <v>0</v>
      </c>
      <c r="AS3" s="389" t="s">
        <v>181</v>
      </c>
      <c r="AT3" s="395">
        <v>0</v>
      </c>
      <c r="AU3" s="389" t="s">
        <v>181</v>
      </c>
      <c r="AV3" s="395">
        <v>0</v>
      </c>
      <c r="AW3" s="389" t="s">
        <v>181</v>
      </c>
      <c r="AX3" s="395">
        <v>0</v>
      </c>
      <c r="AY3" s="389" t="s">
        <v>181</v>
      </c>
      <c r="AZ3" s="395">
        <v>0</v>
      </c>
      <c r="BA3" s="389" t="s">
        <v>181</v>
      </c>
      <c r="BB3" s="395">
        <v>0</v>
      </c>
      <c r="BC3" s="389" t="s">
        <v>181</v>
      </c>
      <c r="BD3" s="395">
        <v>0</v>
      </c>
      <c r="BE3" s="389" t="s">
        <v>181</v>
      </c>
      <c r="BF3" s="395">
        <v>0</v>
      </c>
      <c r="BG3" s="389" t="s">
        <v>181</v>
      </c>
      <c r="BH3" s="395">
        <v>0</v>
      </c>
    </row>
    <row r="4" spans="1:60" x14ac:dyDescent="0.25">
      <c r="A4" s="389" t="s">
        <v>182</v>
      </c>
      <c r="B4" s="395">
        <v>0</v>
      </c>
      <c r="C4" s="389" t="s">
        <v>182</v>
      </c>
      <c r="D4" s="395">
        <v>0</v>
      </c>
      <c r="E4" s="389" t="s">
        <v>182</v>
      </c>
      <c r="F4" s="395">
        <v>0</v>
      </c>
      <c r="G4" s="389" t="s">
        <v>182</v>
      </c>
      <c r="H4" s="395">
        <v>0</v>
      </c>
      <c r="I4" s="389" t="s">
        <v>182</v>
      </c>
      <c r="J4" s="395">
        <v>0</v>
      </c>
      <c r="K4" s="389" t="s">
        <v>182</v>
      </c>
      <c r="L4" s="395">
        <v>0</v>
      </c>
      <c r="M4" s="389" t="s">
        <v>182</v>
      </c>
      <c r="N4" s="395">
        <v>0</v>
      </c>
      <c r="O4" s="389" t="s">
        <v>182</v>
      </c>
      <c r="P4" s="395">
        <v>0</v>
      </c>
      <c r="Q4" s="389" t="s">
        <v>182</v>
      </c>
      <c r="R4" s="395">
        <v>0</v>
      </c>
      <c r="S4" s="389" t="s">
        <v>182</v>
      </c>
      <c r="T4" s="395">
        <v>0</v>
      </c>
      <c r="U4" s="389" t="s">
        <v>182</v>
      </c>
      <c r="V4" s="395">
        <v>0</v>
      </c>
      <c r="W4" s="389" t="s">
        <v>182</v>
      </c>
      <c r="X4" s="395">
        <v>0</v>
      </c>
      <c r="Y4" s="389" t="s">
        <v>182</v>
      </c>
      <c r="Z4" s="395">
        <v>0</v>
      </c>
      <c r="AA4" s="389" t="s">
        <v>182</v>
      </c>
      <c r="AB4" s="395">
        <v>0</v>
      </c>
      <c r="AC4" s="389" t="s">
        <v>182</v>
      </c>
      <c r="AD4" s="395">
        <v>0</v>
      </c>
      <c r="AE4" s="389" t="s">
        <v>182</v>
      </c>
      <c r="AF4" s="395">
        <v>0</v>
      </c>
      <c r="AG4" s="389" t="s">
        <v>182</v>
      </c>
      <c r="AH4" s="395">
        <v>0</v>
      </c>
      <c r="AI4" s="389" t="s">
        <v>182</v>
      </c>
      <c r="AJ4" s="395">
        <v>0</v>
      </c>
      <c r="AK4" s="389" t="s">
        <v>182</v>
      </c>
      <c r="AL4" s="395">
        <v>0</v>
      </c>
      <c r="AM4" s="389" t="s">
        <v>182</v>
      </c>
      <c r="AN4" s="395">
        <v>0</v>
      </c>
      <c r="AO4" s="389" t="s">
        <v>182</v>
      </c>
      <c r="AP4" s="395">
        <v>0</v>
      </c>
      <c r="AQ4" s="389" t="s">
        <v>182</v>
      </c>
      <c r="AR4" s="395">
        <v>0</v>
      </c>
      <c r="AS4" s="389" t="s">
        <v>182</v>
      </c>
      <c r="AT4" s="395">
        <v>0</v>
      </c>
      <c r="AU4" s="389" t="s">
        <v>182</v>
      </c>
      <c r="AV4" s="395">
        <v>0</v>
      </c>
      <c r="AW4" s="389" t="s">
        <v>182</v>
      </c>
      <c r="AX4" s="395">
        <v>0</v>
      </c>
      <c r="AY4" s="389" t="s">
        <v>182</v>
      </c>
      <c r="AZ4" s="395">
        <v>0</v>
      </c>
      <c r="BA4" s="389" t="s">
        <v>182</v>
      </c>
      <c r="BB4" s="395">
        <v>0</v>
      </c>
      <c r="BC4" s="389" t="s">
        <v>182</v>
      </c>
      <c r="BD4" s="395">
        <v>0</v>
      </c>
      <c r="BE4" s="389" t="s">
        <v>182</v>
      </c>
      <c r="BF4" s="395">
        <v>0</v>
      </c>
      <c r="BG4" s="389" t="s">
        <v>182</v>
      </c>
      <c r="BH4" s="395">
        <v>0</v>
      </c>
    </row>
    <row r="5" spans="1:60" x14ac:dyDescent="0.25">
      <c r="A5" s="375">
        <v>0</v>
      </c>
      <c r="B5" s="396">
        <v>25</v>
      </c>
      <c r="C5" s="375">
        <v>0</v>
      </c>
      <c r="D5" s="396">
        <v>25</v>
      </c>
      <c r="E5" s="375">
        <v>0</v>
      </c>
      <c r="F5" s="396">
        <v>25</v>
      </c>
      <c r="G5" s="375">
        <v>0</v>
      </c>
      <c r="H5" s="396">
        <v>25</v>
      </c>
      <c r="I5" s="375">
        <v>0</v>
      </c>
      <c r="J5" s="396">
        <v>15</v>
      </c>
      <c r="K5" s="375">
        <v>0</v>
      </c>
      <c r="L5" s="396">
        <v>25</v>
      </c>
      <c r="M5" s="375">
        <v>0</v>
      </c>
      <c r="N5" s="396">
        <v>25</v>
      </c>
      <c r="O5" s="375">
        <v>0</v>
      </c>
      <c r="P5" s="396">
        <v>25</v>
      </c>
      <c r="Q5" s="375">
        <v>0</v>
      </c>
      <c r="R5" s="396">
        <v>25</v>
      </c>
      <c r="S5" s="375">
        <v>0</v>
      </c>
      <c r="T5" s="396">
        <v>25</v>
      </c>
      <c r="U5" s="375">
        <v>0</v>
      </c>
      <c r="V5" s="396">
        <v>25</v>
      </c>
      <c r="W5" s="377">
        <v>0</v>
      </c>
      <c r="X5" s="396">
        <v>25</v>
      </c>
      <c r="Y5" s="377">
        <v>0</v>
      </c>
      <c r="Z5" s="396">
        <v>25</v>
      </c>
      <c r="AA5" s="377">
        <v>0</v>
      </c>
      <c r="AB5" s="396">
        <v>25</v>
      </c>
      <c r="AC5" s="377">
        <v>0</v>
      </c>
      <c r="AD5" s="396">
        <v>25</v>
      </c>
      <c r="AE5" s="377">
        <v>0</v>
      </c>
      <c r="AF5" s="396">
        <v>25</v>
      </c>
      <c r="AG5" s="377">
        <v>0</v>
      </c>
      <c r="AH5" s="396">
        <v>25</v>
      </c>
      <c r="AI5" s="377">
        <v>0</v>
      </c>
      <c r="AJ5" s="396">
        <v>25</v>
      </c>
      <c r="AK5" s="377">
        <v>0</v>
      </c>
      <c r="AL5" s="396">
        <v>25</v>
      </c>
      <c r="AM5" s="377">
        <v>0</v>
      </c>
      <c r="AN5" s="396">
        <v>25</v>
      </c>
      <c r="AO5" s="377">
        <v>0</v>
      </c>
      <c r="AP5" s="396">
        <v>25</v>
      </c>
      <c r="AQ5" s="377">
        <v>0</v>
      </c>
      <c r="AR5" s="396">
        <v>25</v>
      </c>
      <c r="AS5" s="378">
        <v>0</v>
      </c>
      <c r="AT5" s="396">
        <v>1</v>
      </c>
      <c r="AU5" s="378">
        <v>0</v>
      </c>
      <c r="AV5" s="396">
        <v>1</v>
      </c>
      <c r="AW5" s="378">
        <v>0</v>
      </c>
      <c r="AX5" s="396">
        <v>1</v>
      </c>
      <c r="AY5" s="378">
        <v>0</v>
      </c>
      <c r="AZ5" s="396">
        <v>1</v>
      </c>
      <c r="BA5" s="378">
        <v>0</v>
      </c>
      <c r="BB5" s="396">
        <v>1</v>
      </c>
      <c r="BC5" s="378">
        <v>0</v>
      </c>
      <c r="BD5" s="396">
        <v>1</v>
      </c>
      <c r="BE5" s="378">
        <v>0</v>
      </c>
      <c r="BF5" s="396">
        <v>1</v>
      </c>
      <c r="BG5" s="378">
        <v>0</v>
      </c>
      <c r="BH5" s="396">
        <v>1</v>
      </c>
    </row>
    <row r="6" spans="1:60" x14ac:dyDescent="0.25">
      <c r="A6" s="379">
        <v>64</v>
      </c>
      <c r="B6" s="397">
        <v>25</v>
      </c>
      <c r="C6" s="379">
        <v>73</v>
      </c>
      <c r="D6" s="397">
        <v>25</v>
      </c>
      <c r="E6" s="379">
        <v>115</v>
      </c>
      <c r="F6" s="397">
        <v>25</v>
      </c>
      <c r="G6" s="379">
        <v>73</v>
      </c>
      <c r="H6" s="397">
        <v>25</v>
      </c>
      <c r="I6" s="379">
        <v>84</v>
      </c>
      <c r="J6" s="397">
        <v>25</v>
      </c>
      <c r="K6" s="379">
        <v>132</v>
      </c>
      <c r="L6" s="397">
        <v>25</v>
      </c>
      <c r="M6" s="379">
        <v>237</v>
      </c>
      <c r="N6" s="397">
        <v>25</v>
      </c>
      <c r="O6" s="379">
        <v>400</v>
      </c>
      <c r="P6" s="397">
        <v>25</v>
      </c>
      <c r="Q6" s="379">
        <v>475</v>
      </c>
      <c r="R6" s="397">
        <v>25</v>
      </c>
      <c r="S6" s="379">
        <v>550</v>
      </c>
      <c r="T6" s="397">
        <v>25</v>
      </c>
      <c r="U6" s="379">
        <v>595</v>
      </c>
      <c r="V6" s="397">
        <v>25</v>
      </c>
      <c r="W6" s="381">
        <v>1100</v>
      </c>
      <c r="X6" s="397">
        <v>25</v>
      </c>
      <c r="Y6" s="381">
        <v>1580</v>
      </c>
      <c r="Z6" s="397">
        <v>25</v>
      </c>
      <c r="AA6" s="381">
        <v>2420</v>
      </c>
      <c r="AB6" s="397">
        <v>25</v>
      </c>
      <c r="AC6" s="381">
        <v>4170</v>
      </c>
      <c r="AD6" s="397">
        <v>25</v>
      </c>
      <c r="AE6" s="381">
        <v>5500</v>
      </c>
      <c r="AF6" s="397">
        <v>25</v>
      </c>
      <c r="AG6" s="381">
        <v>9250</v>
      </c>
      <c r="AH6" s="397">
        <v>25</v>
      </c>
      <c r="AI6" s="381">
        <v>1100</v>
      </c>
      <c r="AJ6" s="397">
        <v>25</v>
      </c>
      <c r="AK6" s="381">
        <v>6300</v>
      </c>
      <c r="AL6" s="397">
        <v>25</v>
      </c>
      <c r="AM6" s="381">
        <v>11200</v>
      </c>
      <c r="AN6" s="397">
        <v>25</v>
      </c>
      <c r="AO6" s="381">
        <v>15300</v>
      </c>
      <c r="AP6" s="397">
        <v>25</v>
      </c>
      <c r="AQ6" s="381">
        <v>24300</v>
      </c>
      <c r="AR6" s="397">
        <v>25</v>
      </c>
      <c r="AS6" s="382">
        <v>200</v>
      </c>
      <c r="AT6" s="397">
        <v>2</v>
      </c>
      <c r="AU6" s="382">
        <v>380</v>
      </c>
      <c r="AV6" s="397">
        <v>2</v>
      </c>
      <c r="AW6" s="382">
        <v>80</v>
      </c>
      <c r="AX6" s="397">
        <v>2</v>
      </c>
      <c r="AY6" s="382">
        <v>100</v>
      </c>
      <c r="AZ6" s="397">
        <v>2</v>
      </c>
      <c r="BA6" s="382">
        <v>250</v>
      </c>
      <c r="BB6" s="397">
        <v>2</v>
      </c>
      <c r="BC6" s="382">
        <v>500</v>
      </c>
      <c r="BD6" s="397">
        <v>2</v>
      </c>
      <c r="BE6" s="382">
        <v>600</v>
      </c>
      <c r="BF6" s="397">
        <v>2</v>
      </c>
      <c r="BG6" s="382">
        <v>500</v>
      </c>
      <c r="BH6" s="397">
        <v>2</v>
      </c>
    </row>
    <row r="7" spans="1:60" x14ac:dyDescent="0.25">
      <c r="A7" s="379"/>
      <c r="B7" s="397">
        <v>24</v>
      </c>
      <c r="C7" s="379"/>
      <c r="D7" s="397">
        <v>24</v>
      </c>
      <c r="E7" s="379">
        <v>116</v>
      </c>
      <c r="F7" s="397">
        <v>24</v>
      </c>
      <c r="G7" s="379">
        <v>74</v>
      </c>
      <c r="H7" s="397">
        <v>24</v>
      </c>
      <c r="I7" s="379">
        <v>85</v>
      </c>
      <c r="J7" s="397">
        <v>24</v>
      </c>
      <c r="K7" s="379">
        <v>133</v>
      </c>
      <c r="L7" s="397">
        <v>24</v>
      </c>
      <c r="M7" s="379">
        <v>238</v>
      </c>
      <c r="N7" s="397">
        <v>24</v>
      </c>
      <c r="O7" s="379">
        <v>201</v>
      </c>
      <c r="P7" s="397">
        <v>24</v>
      </c>
      <c r="Q7" s="379">
        <v>476</v>
      </c>
      <c r="R7" s="397">
        <v>24</v>
      </c>
      <c r="S7" s="379">
        <v>551</v>
      </c>
      <c r="T7" s="397">
        <v>24</v>
      </c>
      <c r="U7" s="379">
        <v>596</v>
      </c>
      <c r="V7" s="397">
        <v>24</v>
      </c>
      <c r="W7" s="381">
        <v>1101</v>
      </c>
      <c r="X7" s="397">
        <v>24</v>
      </c>
      <c r="Y7" s="381">
        <v>1581</v>
      </c>
      <c r="Z7" s="397">
        <v>24</v>
      </c>
      <c r="AA7" s="381">
        <v>2421</v>
      </c>
      <c r="AB7" s="397">
        <v>24</v>
      </c>
      <c r="AC7" s="381">
        <v>4171</v>
      </c>
      <c r="AD7" s="397">
        <v>24</v>
      </c>
      <c r="AE7" s="381">
        <v>5501</v>
      </c>
      <c r="AF7" s="397">
        <v>24</v>
      </c>
      <c r="AG7" s="381">
        <v>9251</v>
      </c>
      <c r="AH7" s="397">
        <v>24</v>
      </c>
      <c r="AI7" s="381">
        <v>1101</v>
      </c>
      <c r="AJ7" s="397">
        <v>24</v>
      </c>
      <c r="AK7" s="381">
        <v>6301</v>
      </c>
      <c r="AL7" s="397">
        <v>24</v>
      </c>
      <c r="AM7" s="381">
        <v>11201</v>
      </c>
      <c r="AN7" s="397">
        <v>24</v>
      </c>
      <c r="AO7" s="381">
        <v>15301</v>
      </c>
      <c r="AP7" s="397">
        <v>24</v>
      </c>
      <c r="AQ7" s="381">
        <v>24301</v>
      </c>
      <c r="AR7" s="397">
        <v>24</v>
      </c>
      <c r="AS7" s="382"/>
      <c r="AT7" s="397"/>
      <c r="AU7" s="382"/>
      <c r="AV7" s="397"/>
      <c r="AW7" s="382"/>
      <c r="AX7" s="397"/>
      <c r="AY7" s="382"/>
      <c r="AZ7" s="397"/>
      <c r="BA7" s="382"/>
      <c r="BB7" s="397"/>
      <c r="BC7" s="382"/>
      <c r="BD7" s="397"/>
      <c r="BE7" s="382"/>
      <c r="BF7" s="397"/>
      <c r="BG7" s="382"/>
      <c r="BH7" s="397"/>
    </row>
    <row r="8" spans="1:60" x14ac:dyDescent="0.25">
      <c r="A8" s="379">
        <v>65</v>
      </c>
      <c r="B8" s="397">
        <v>24</v>
      </c>
      <c r="C8" s="379">
        <v>74</v>
      </c>
      <c r="D8" s="397">
        <v>24</v>
      </c>
      <c r="E8" s="379">
        <v>118</v>
      </c>
      <c r="F8" s="397">
        <v>24</v>
      </c>
      <c r="G8" s="379">
        <v>76</v>
      </c>
      <c r="H8" s="397">
        <v>24</v>
      </c>
      <c r="I8" s="379">
        <v>87</v>
      </c>
      <c r="J8" s="397">
        <v>24</v>
      </c>
      <c r="K8" s="379">
        <v>136</v>
      </c>
      <c r="L8" s="397">
        <v>24</v>
      </c>
      <c r="M8" s="379">
        <v>242</v>
      </c>
      <c r="N8" s="397">
        <v>24</v>
      </c>
      <c r="O8" s="379">
        <v>410</v>
      </c>
      <c r="P8" s="397">
        <v>24</v>
      </c>
      <c r="Q8" s="379">
        <v>490</v>
      </c>
      <c r="R8" s="397">
        <v>24</v>
      </c>
      <c r="S8" s="379">
        <v>560</v>
      </c>
      <c r="T8" s="397">
        <v>24</v>
      </c>
      <c r="U8" s="379">
        <v>610</v>
      </c>
      <c r="V8" s="397">
        <v>24</v>
      </c>
      <c r="W8" s="381">
        <v>1130</v>
      </c>
      <c r="X8" s="397">
        <v>24</v>
      </c>
      <c r="Y8" s="381">
        <v>2020</v>
      </c>
      <c r="Z8" s="397">
        <v>24</v>
      </c>
      <c r="AA8" s="381">
        <v>2470</v>
      </c>
      <c r="AB8" s="397">
        <v>24</v>
      </c>
      <c r="AC8" s="381">
        <v>4270</v>
      </c>
      <c r="AD8" s="397">
        <v>24</v>
      </c>
      <c r="AE8" s="381">
        <v>6000</v>
      </c>
      <c r="AF8" s="397">
        <v>24</v>
      </c>
      <c r="AG8" s="381">
        <v>9400</v>
      </c>
      <c r="AH8" s="397">
        <v>24</v>
      </c>
      <c r="AI8" s="381">
        <v>1130</v>
      </c>
      <c r="AJ8" s="397">
        <v>24</v>
      </c>
      <c r="AK8" s="381">
        <v>6400</v>
      </c>
      <c r="AL8" s="397">
        <v>24</v>
      </c>
      <c r="AM8" s="381">
        <v>11400</v>
      </c>
      <c r="AN8" s="397">
        <v>24</v>
      </c>
      <c r="AO8" s="381">
        <v>16300</v>
      </c>
      <c r="AP8" s="397">
        <v>24</v>
      </c>
      <c r="AQ8" s="381">
        <v>26300</v>
      </c>
      <c r="AR8" s="397">
        <v>24</v>
      </c>
      <c r="AS8" s="382">
        <v>210</v>
      </c>
      <c r="AT8" s="397">
        <v>3</v>
      </c>
      <c r="AU8" s="382">
        <v>400</v>
      </c>
      <c r="AV8" s="397">
        <v>3</v>
      </c>
      <c r="AW8" s="382"/>
      <c r="AX8" s="397">
        <v>3</v>
      </c>
      <c r="AY8" s="382"/>
      <c r="AZ8" s="397">
        <v>3</v>
      </c>
      <c r="BA8" s="382">
        <v>275</v>
      </c>
      <c r="BB8" s="397">
        <v>3</v>
      </c>
      <c r="BC8" s="382">
        <v>600</v>
      </c>
      <c r="BD8" s="397">
        <v>3</v>
      </c>
      <c r="BE8" s="382">
        <v>700</v>
      </c>
      <c r="BF8" s="397">
        <v>3</v>
      </c>
      <c r="BG8" s="382">
        <v>600</v>
      </c>
      <c r="BH8" s="397">
        <v>3</v>
      </c>
    </row>
    <row r="9" spans="1:60" x14ac:dyDescent="0.25">
      <c r="A9" s="379"/>
      <c r="B9" s="397">
        <v>23</v>
      </c>
      <c r="C9" s="379"/>
      <c r="D9" s="397">
        <v>23</v>
      </c>
      <c r="E9" s="379">
        <v>119</v>
      </c>
      <c r="F9" s="397">
        <v>23</v>
      </c>
      <c r="G9" s="379">
        <v>77</v>
      </c>
      <c r="H9" s="397">
        <v>23</v>
      </c>
      <c r="I9" s="379">
        <v>88</v>
      </c>
      <c r="J9" s="397">
        <v>23</v>
      </c>
      <c r="K9" s="379">
        <v>137</v>
      </c>
      <c r="L9" s="397">
        <v>23</v>
      </c>
      <c r="M9" s="379">
        <v>243</v>
      </c>
      <c r="N9" s="397">
        <v>23</v>
      </c>
      <c r="O9" s="379">
        <v>411</v>
      </c>
      <c r="P9" s="397">
        <v>23</v>
      </c>
      <c r="Q9" s="379">
        <v>491</v>
      </c>
      <c r="R9" s="397">
        <v>23</v>
      </c>
      <c r="S9" s="379">
        <v>561</v>
      </c>
      <c r="T9" s="397">
        <v>23</v>
      </c>
      <c r="U9" s="379">
        <v>611</v>
      </c>
      <c r="V9" s="397">
        <v>23</v>
      </c>
      <c r="W9" s="381">
        <v>1131</v>
      </c>
      <c r="X9" s="397">
        <v>23</v>
      </c>
      <c r="Y9" s="381">
        <v>2021</v>
      </c>
      <c r="Z9" s="397">
        <v>23</v>
      </c>
      <c r="AA9" s="381">
        <v>2471</v>
      </c>
      <c r="AB9" s="397">
        <v>23</v>
      </c>
      <c r="AC9" s="381">
        <v>4271</v>
      </c>
      <c r="AD9" s="397">
        <v>23</v>
      </c>
      <c r="AE9" s="381">
        <v>6001</v>
      </c>
      <c r="AF9" s="397">
        <v>23</v>
      </c>
      <c r="AG9" s="381">
        <v>9401</v>
      </c>
      <c r="AH9" s="397">
        <v>23</v>
      </c>
      <c r="AI9" s="381">
        <v>1131</v>
      </c>
      <c r="AJ9" s="397">
        <v>23</v>
      </c>
      <c r="AK9" s="381">
        <v>6401</v>
      </c>
      <c r="AL9" s="397">
        <v>23</v>
      </c>
      <c r="AM9" s="381">
        <v>11401</v>
      </c>
      <c r="AN9" s="397">
        <v>23</v>
      </c>
      <c r="AO9" s="381">
        <v>16301</v>
      </c>
      <c r="AP9" s="397">
        <v>23</v>
      </c>
      <c r="AQ9" s="381">
        <v>26301</v>
      </c>
      <c r="AR9" s="397">
        <v>23</v>
      </c>
      <c r="AS9" s="382"/>
      <c r="AT9" s="397"/>
      <c r="AU9" s="382"/>
      <c r="AV9" s="397"/>
      <c r="AW9" s="382"/>
      <c r="AX9" s="397"/>
      <c r="AY9" s="382"/>
      <c r="AZ9" s="397"/>
      <c r="BA9" s="382"/>
      <c r="BB9" s="397"/>
      <c r="BC9" s="382"/>
      <c r="BD9" s="397"/>
      <c r="BE9" s="382"/>
      <c r="BF9" s="397"/>
      <c r="BG9" s="382"/>
      <c r="BH9" s="397"/>
    </row>
    <row r="10" spans="1:60" x14ac:dyDescent="0.25">
      <c r="A10" s="379">
        <v>66</v>
      </c>
      <c r="B10" s="397">
        <v>23</v>
      </c>
      <c r="C10" s="379">
        <v>75</v>
      </c>
      <c r="D10" s="397">
        <v>23</v>
      </c>
      <c r="E10" s="379">
        <v>120</v>
      </c>
      <c r="F10" s="397">
        <v>23</v>
      </c>
      <c r="G10" s="379">
        <v>79</v>
      </c>
      <c r="H10" s="397">
        <v>23</v>
      </c>
      <c r="I10" s="379">
        <v>90</v>
      </c>
      <c r="J10" s="397">
        <v>23</v>
      </c>
      <c r="K10" s="379">
        <v>140</v>
      </c>
      <c r="L10" s="397">
        <v>23</v>
      </c>
      <c r="M10" s="379">
        <v>246</v>
      </c>
      <c r="N10" s="397">
        <v>23</v>
      </c>
      <c r="O10" s="379">
        <v>420</v>
      </c>
      <c r="P10" s="397">
        <v>23</v>
      </c>
      <c r="Q10" s="379">
        <v>505</v>
      </c>
      <c r="R10" s="397">
        <v>23</v>
      </c>
      <c r="S10" s="379">
        <v>570</v>
      </c>
      <c r="T10" s="397">
        <v>23</v>
      </c>
      <c r="U10" s="379">
        <v>635</v>
      </c>
      <c r="V10" s="397">
        <v>23</v>
      </c>
      <c r="W10" s="381">
        <v>1150</v>
      </c>
      <c r="X10" s="397">
        <v>23</v>
      </c>
      <c r="Y10" s="381">
        <v>2060</v>
      </c>
      <c r="Z10" s="397">
        <v>23</v>
      </c>
      <c r="AA10" s="381">
        <v>2500</v>
      </c>
      <c r="AB10" s="397">
        <v>23</v>
      </c>
      <c r="AC10" s="381">
        <v>4320</v>
      </c>
      <c r="AD10" s="397">
        <v>23</v>
      </c>
      <c r="AE10" s="381">
        <v>6100</v>
      </c>
      <c r="AF10" s="397">
        <v>23</v>
      </c>
      <c r="AG10" s="381">
        <v>9550</v>
      </c>
      <c r="AH10" s="397">
        <v>23</v>
      </c>
      <c r="AI10" s="381">
        <v>1150</v>
      </c>
      <c r="AJ10" s="397">
        <v>23</v>
      </c>
      <c r="AK10" s="381">
        <v>6500</v>
      </c>
      <c r="AL10" s="397">
        <v>23</v>
      </c>
      <c r="AM10" s="381">
        <v>12000</v>
      </c>
      <c r="AN10" s="397">
        <v>23</v>
      </c>
      <c r="AO10" s="381">
        <v>17300</v>
      </c>
      <c r="AP10" s="397">
        <v>23</v>
      </c>
      <c r="AQ10" s="381">
        <v>28300</v>
      </c>
      <c r="AR10" s="397">
        <v>23</v>
      </c>
      <c r="AS10" s="382">
        <v>220</v>
      </c>
      <c r="AT10" s="397">
        <v>4</v>
      </c>
      <c r="AU10" s="382">
        <v>420</v>
      </c>
      <c r="AV10" s="397">
        <v>4</v>
      </c>
      <c r="AW10" s="382">
        <v>85</v>
      </c>
      <c r="AX10" s="397">
        <v>4</v>
      </c>
      <c r="AY10" s="382">
        <v>110</v>
      </c>
      <c r="AZ10" s="397">
        <v>4</v>
      </c>
      <c r="BA10" s="382">
        <v>300</v>
      </c>
      <c r="BB10" s="397">
        <v>4</v>
      </c>
      <c r="BC10" s="382">
        <v>700</v>
      </c>
      <c r="BD10" s="397">
        <v>4</v>
      </c>
      <c r="BE10" s="382">
        <v>800</v>
      </c>
      <c r="BF10" s="397">
        <v>4</v>
      </c>
      <c r="BG10" s="382">
        <v>700</v>
      </c>
      <c r="BH10" s="397">
        <v>4</v>
      </c>
    </row>
    <row r="11" spans="1:60" x14ac:dyDescent="0.25">
      <c r="A11" s="379"/>
      <c r="B11" s="397">
        <v>22</v>
      </c>
      <c r="C11" s="379"/>
      <c r="D11" s="397">
        <v>22</v>
      </c>
      <c r="E11" s="379">
        <v>121</v>
      </c>
      <c r="F11" s="397">
        <v>22</v>
      </c>
      <c r="G11" s="379">
        <v>80</v>
      </c>
      <c r="H11" s="397">
        <v>22</v>
      </c>
      <c r="I11" s="379">
        <v>91</v>
      </c>
      <c r="J11" s="397">
        <v>22</v>
      </c>
      <c r="K11" s="379">
        <v>141</v>
      </c>
      <c r="L11" s="397">
        <v>22</v>
      </c>
      <c r="M11" s="379">
        <v>247</v>
      </c>
      <c r="N11" s="397">
        <v>22</v>
      </c>
      <c r="O11" s="379">
        <v>421</v>
      </c>
      <c r="P11" s="397">
        <v>22</v>
      </c>
      <c r="Q11" s="379">
        <v>506</v>
      </c>
      <c r="R11" s="397">
        <v>22</v>
      </c>
      <c r="S11" s="379">
        <v>571</v>
      </c>
      <c r="T11" s="397">
        <v>22</v>
      </c>
      <c r="U11" s="379">
        <v>636</v>
      </c>
      <c r="V11" s="397">
        <v>22</v>
      </c>
      <c r="W11" s="381">
        <v>1151</v>
      </c>
      <c r="X11" s="397">
        <v>22</v>
      </c>
      <c r="Y11" s="381">
        <v>2061</v>
      </c>
      <c r="Z11" s="397">
        <v>22</v>
      </c>
      <c r="AA11" s="381">
        <v>2501</v>
      </c>
      <c r="AB11" s="397">
        <v>22</v>
      </c>
      <c r="AC11" s="381">
        <v>4321</v>
      </c>
      <c r="AD11" s="397">
        <v>22</v>
      </c>
      <c r="AE11" s="381">
        <v>6101</v>
      </c>
      <c r="AF11" s="397">
        <v>22</v>
      </c>
      <c r="AG11" s="381">
        <v>9551</v>
      </c>
      <c r="AH11" s="397">
        <v>22</v>
      </c>
      <c r="AI11" s="381">
        <v>1151</v>
      </c>
      <c r="AJ11" s="397">
        <v>22</v>
      </c>
      <c r="AK11" s="381">
        <v>6501</v>
      </c>
      <c r="AL11" s="397">
        <v>22</v>
      </c>
      <c r="AM11" s="381">
        <v>12001</v>
      </c>
      <c r="AN11" s="397">
        <v>22</v>
      </c>
      <c r="AO11" s="381">
        <v>17301</v>
      </c>
      <c r="AP11" s="397">
        <v>22</v>
      </c>
      <c r="AQ11" s="381">
        <v>28301</v>
      </c>
      <c r="AR11" s="397">
        <v>22</v>
      </c>
      <c r="AS11" s="382"/>
      <c r="AT11" s="397"/>
      <c r="AU11" s="382"/>
      <c r="AV11" s="397"/>
      <c r="AW11" s="382"/>
      <c r="AX11" s="397"/>
      <c r="AY11" s="382"/>
      <c r="AZ11" s="397"/>
      <c r="BA11" s="382"/>
      <c r="BB11" s="397"/>
      <c r="BC11" s="382"/>
      <c r="BD11" s="397"/>
      <c r="BE11" s="382"/>
      <c r="BF11" s="397"/>
      <c r="BG11" s="382"/>
      <c r="BH11" s="397"/>
    </row>
    <row r="12" spans="1:60" x14ac:dyDescent="0.25">
      <c r="A12" s="379">
        <v>67</v>
      </c>
      <c r="B12" s="397">
        <v>22</v>
      </c>
      <c r="C12" s="379">
        <v>76</v>
      </c>
      <c r="D12" s="397">
        <v>22</v>
      </c>
      <c r="E12" s="379">
        <v>122</v>
      </c>
      <c r="F12" s="397">
        <v>22</v>
      </c>
      <c r="G12" s="379">
        <v>82</v>
      </c>
      <c r="H12" s="397">
        <v>22</v>
      </c>
      <c r="I12" s="379">
        <v>93</v>
      </c>
      <c r="J12" s="397">
        <v>22</v>
      </c>
      <c r="K12" s="379">
        <v>145</v>
      </c>
      <c r="L12" s="397">
        <v>22</v>
      </c>
      <c r="M12" s="379">
        <v>250</v>
      </c>
      <c r="N12" s="397">
        <v>22</v>
      </c>
      <c r="O12" s="379">
        <v>430</v>
      </c>
      <c r="P12" s="397">
        <v>22</v>
      </c>
      <c r="Q12" s="379">
        <v>520</v>
      </c>
      <c r="R12" s="397">
        <v>22</v>
      </c>
      <c r="S12" s="379">
        <v>580</v>
      </c>
      <c r="T12" s="397">
        <v>22</v>
      </c>
      <c r="U12" s="379">
        <v>650</v>
      </c>
      <c r="V12" s="397">
        <v>22</v>
      </c>
      <c r="W12" s="381">
        <v>1170</v>
      </c>
      <c r="X12" s="397">
        <v>22</v>
      </c>
      <c r="Y12" s="381">
        <v>2080</v>
      </c>
      <c r="Z12" s="397">
        <v>22</v>
      </c>
      <c r="AA12" s="381">
        <v>2530</v>
      </c>
      <c r="AB12" s="397">
        <v>22</v>
      </c>
      <c r="AC12" s="381">
        <v>4370</v>
      </c>
      <c r="AD12" s="397">
        <v>22</v>
      </c>
      <c r="AE12" s="381">
        <v>6200</v>
      </c>
      <c r="AF12" s="397">
        <v>22</v>
      </c>
      <c r="AG12" s="381">
        <v>10100</v>
      </c>
      <c r="AH12" s="397">
        <v>22</v>
      </c>
      <c r="AI12" s="381">
        <v>1170</v>
      </c>
      <c r="AJ12" s="397">
        <v>22</v>
      </c>
      <c r="AK12" s="381">
        <v>7000</v>
      </c>
      <c r="AL12" s="397">
        <v>22</v>
      </c>
      <c r="AM12" s="381">
        <v>12200</v>
      </c>
      <c r="AN12" s="397">
        <v>22</v>
      </c>
      <c r="AO12" s="381">
        <v>18300</v>
      </c>
      <c r="AP12" s="397">
        <v>22</v>
      </c>
      <c r="AQ12" s="381">
        <v>29300</v>
      </c>
      <c r="AR12" s="397">
        <v>22</v>
      </c>
      <c r="AS12" s="382">
        <v>230</v>
      </c>
      <c r="AT12" s="397">
        <v>5</v>
      </c>
      <c r="AU12" s="382">
        <v>440</v>
      </c>
      <c r="AV12" s="397">
        <v>5</v>
      </c>
      <c r="AW12" s="382"/>
      <c r="AX12" s="397">
        <v>5</v>
      </c>
      <c r="AY12" s="382"/>
      <c r="AZ12" s="397">
        <v>5</v>
      </c>
      <c r="BA12" s="382">
        <v>325</v>
      </c>
      <c r="BB12" s="397">
        <v>5</v>
      </c>
      <c r="BC12" s="382">
        <v>800</v>
      </c>
      <c r="BD12" s="397">
        <v>5</v>
      </c>
      <c r="BE12" s="382">
        <v>900</v>
      </c>
      <c r="BF12" s="397">
        <v>5</v>
      </c>
      <c r="BG12" s="382">
        <v>800</v>
      </c>
      <c r="BH12" s="397">
        <v>5</v>
      </c>
    </row>
    <row r="13" spans="1:60" x14ac:dyDescent="0.25">
      <c r="A13" s="379"/>
      <c r="B13" s="397">
        <v>21</v>
      </c>
      <c r="C13" s="379"/>
      <c r="D13" s="397">
        <v>21</v>
      </c>
      <c r="E13" s="379">
        <v>123</v>
      </c>
      <c r="F13" s="397">
        <v>21</v>
      </c>
      <c r="G13" s="379">
        <v>83</v>
      </c>
      <c r="H13" s="397">
        <v>21</v>
      </c>
      <c r="I13" s="379">
        <v>94</v>
      </c>
      <c r="J13" s="397">
        <v>21</v>
      </c>
      <c r="K13" s="379">
        <v>146</v>
      </c>
      <c r="L13" s="397">
        <v>21</v>
      </c>
      <c r="M13" s="379">
        <v>251</v>
      </c>
      <c r="N13" s="397">
        <v>21</v>
      </c>
      <c r="O13" s="379">
        <v>431</v>
      </c>
      <c r="P13" s="397">
        <v>21</v>
      </c>
      <c r="Q13" s="379">
        <v>521</v>
      </c>
      <c r="R13" s="397">
        <v>21</v>
      </c>
      <c r="S13" s="379">
        <v>581</v>
      </c>
      <c r="T13" s="397">
        <v>21</v>
      </c>
      <c r="U13" s="379">
        <v>651</v>
      </c>
      <c r="V13" s="397">
        <v>21</v>
      </c>
      <c r="W13" s="381">
        <v>1171</v>
      </c>
      <c r="X13" s="397">
        <v>21</v>
      </c>
      <c r="Y13" s="381">
        <v>2081</v>
      </c>
      <c r="Z13" s="397">
        <v>21</v>
      </c>
      <c r="AA13" s="381">
        <v>2531</v>
      </c>
      <c r="AB13" s="397">
        <v>21</v>
      </c>
      <c r="AC13" s="381">
        <v>4371</v>
      </c>
      <c r="AD13" s="397">
        <v>21</v>
      </c>
      <c r="AE13" s="381">
        <v>6201</v>
      </c>
      <c r="AF13" s="397">
        <v>21</v>
      </c>
      <c r="AG13" s="381">
        <v>10101</v>
      </c>
      <c r="AH13" s="397">
        <v>21</v>
      </c>
      <c r="AI13" s="381">
        <v>1171</v>
      </c>
      <c r="AJ13" s="397">
        <v>21</v>
      </c>
      <c r="AK13" s="381">
        <v>7001</v>
      </c>
      <c r="AL13" s="397">
        <v>21</v>
      </c>
      <c r="AM13" s="381">
        <v>12201</v>
      </c>
      <c r="AN13" s="397">
        <v>21</v>
      </c>
      <c r="AO13" s="381">
        <v>18301</v>
      </c>
      <c r="AP13" s="397">
        <v>21</v>
      </c>
      <c r="AQ13" s="381">
        <v>29301</v>
      </c>
      <c r="AR13" s="397">
        <v>21</v>
      </c>
      <c r="AS13" s="382"/>
      <c r="AT13" s="397"/>
      <c r="AU13" s="382"/>
      <c r="AV13" s="397"/>
      <c r="AW13" s="382"/>
      <c r="AX13" s="397"/>
      <c r="AY13" s="382"/>
      <c r="AZ13" s="397"/>
      <c r="BA13" s="382"/>
      <c r="BB13" s="397"/>
      <c r="BC13" s="382"/>
      <c r="BD13" s="397"/>
      <c r="BE13" s="382"/>
      <c r="BF13" s="397"/>
      <c r="BG13" s="382"/>
      <c r="BH13" s="397"/>
    </row>
    <row r="14" spans="1:60" x14ac:dyDescent="0.25">
      <c r="A14" s="379">
        <v>68</v>
      </c>
      <c r="B14" s="397">
        <v>21</v>
      </c>
      <c r="C14" s="379">
        <v>77</v>
      </c>
      <c r="D14" s="397">
        <v>21</v>
      </c>
      <c r="E14" s="379">
        <v>124</v>
      </c>
      <c r="F14" s="397">
        <v>21</v>
      </c>
      <c r="G14" s="379">
        <v>85</v>
      </c>
      <c r="H14" s="397">
        <v>21</v>
      </c>
      <c r="I14" s="379">
        <v>96</v>
      </c>
      <c r="J14" s="397">
        <v>21</v>
      </c>
      <c r="K14" s="379">
        <v>150</v>
      </c>
      <c r="L14" s="397">
        <v>21</v>
      </c>
      <c r="M14" s="379">
        <v>252</v>
      </c>
      <c r="N14" s="397">
        <v>21</v>
      </c>
      <c r="O14" s="379">
        <v>437</v>
      </c>
      <c r="P14" s="397">
        <v>21</v>
      </c>
      <c r="Q14" s="379">
        <v>535</v>
      </c>
      <c r="R14" s="397">
        <v>21</v>
      </c>
      <c r="S14" s="379">
        <v>590</v>
      </c>
      <c r="T14" s="397">
        <v>21</v>
      </c>
      <c r="U14" s="379">
        <v>660</v>
      </c>
      <c r="V14" s="397">
        <v>21</v>
      </c>
      <c r="W14" s="381">
        <v>1190</v>
      </c>
      <c r="X14" s="397">
        <v>21</v>
      </c>
      <c r="Y14" s="381">
        <v>2100</v>
      </c>
      <c r="Z14" s="397">
        <v>21</v>
      </c>
      <c r="AA14" s="381">
        <v>2560</v>
      </c>
      <c r="AB14" s="397">
        <v>21</v>
      </c>
      <c r="AC14" s="381">
        <v>4420</v>
      </c>
      <c r="AD14" s="397">
        <v>21</v>
      </c>
      <c r="AE14" s="381">
        <v>6300</v>
      </c>
      <c r="AF14" s="397">
        <v>21</v>
      </c>
      <c r="AG14" s="381">
        <v>10250</v>
      </c>
      <c r="AH14" s="397">
        <v>21</v>
      </c>
      <c r="AI14" s="381">
        <v>1190</v>
      </c>
      <c r="AJ14" s="397">
        <v>21</v>
      </c>
      <c r="AK14" s="381">
        <v>7100</v>
      </c>
      <c r="AL14" s="397">
        <v>21</v>
      </c>
      <c r="AM14" s="381">
        <v>12400</v>
      </c>
      <c r="AN14" s="397">
        <v>21</v>
      </c>
      <c r="AO14" s="381">
        <v>19000</v>
      </c>
      <c r="AP14" s="397">
        <v>21</v>
      </c>
      <c r="AQ14" s="381">
        <v>30300</v>
      </c>
      <c r="AR14" s="397">
        <v>21</v>
      </c>
      <c r="AS14" s="382">
        <v>240</v>
      </c>
      <c r="AT14" s="397">
        <v>6</v>
      </c>
      <c r="AU14" s="382">
        <v>460</v>
      </c>
      <c r="AV14" s="397">
        <v>6</v>
      </c>
      <c r="AW14" s="382">
        <v>90</v>
      </c>
      <c r="AX14" s="397">
        <v>6</v>
      </c>
      <c r="AY14" s="382">
        <v>120</v>
      </c>
      <c r="AZ14" s="397">
        <v>6</v>
      </c>
      <c r="BA14" s="382">
        <v>350</v>
      </c>
      <c r="BB14" s="397">
        <v>6</v>
      </c>
      <c r="BC14" s="382">
        <v>900</v>
      </c>
      <c r="BD14" s="397">
        <v>6</v>
      </c>
      <c r="BE14" s="382">
        <v>1000</v>
      </c>
      <c r="BF14" s="397">
        <v>6</v>
      </c>
      <c r="BG14" s="382">
        <v>900</v>
      </c>
      <c r="BH14" s="397">
        <v>6</v>
      </c>
    </row>
    <row r="15" spans="1:60" x14ac:dyDescent="0.25">
      <c r="A15" s="379"/>
      <c r="B15" s="397">
        <v>20</v>
      </c>
      <c r="C15" s="379"/>
      <c r="D15" s="397">
        <v>20</v>
      </c>
      <c r="E15" s="379">
        <v>125</v>
      </c>
      <c r="F15" s="397">
        <v>20</v>
      </c>
      <c r="G15" s="379">
        <v>86</v>
      </c>
      <c r="H15" s="397">
        <v>20</v>
      </c>
      <c r="I15" s="379">
        <v>97</v>
      </c>
      <c r="J15" s="397">
        <v>20</v>
      </c>
      <c r="K15" s="379">
        <v>151</v>
      </c>
      <c r="L15" s="397">
        <v>20</v>
      </c>
      <c r="M15" s="379">
        <v>253</v>
      </c>
      <c r="N15" s="397">
        <v>20</v>
      </c>
      <c r="O15" s="379">
        <v>438</v>
      </c>
      <c r="P15" s="397">
        <v>20</v>
      </c>
      <c r="Q15" s="379">
        <v>536</v>
      </c>
      <c r="R15" s="397">
        <v>20</v>
      </c>
      <c r="S15" s="379">
        <v>591</v>
      </c>
      <c r="T15" s="397">
        <v>20</v>
      </c>
      <c r="U15" s="379">
        <v>661</v>
      </c>
      <c r="V15" s="397">
        <v>20</v>
      </c>
      <c r="W15" s="381">
        <v>1191</v>
      </c>
      <c r="X15" s="397">
        <v>20</v>
      </c>
      <c r="Y15" s="381">
        <v>2101</v>
      </c>
      <c r="Z15" s="397">
        <v>20</v>
      </c>
      <c r="AA15" s="381">
        <v>2561</v>
      </c>
      <c r="AB15" s="397">
        <v>20</v>
      </c>
      <c r="AC15" s="381">
        <v>4421</v>
      </c>
      <c r="AD15" s="397">
        <v>20</v>
      </c>
      <c r="AE15" s="381">
        <v>6301</v>
      </c>
      <c r="AF15" s="397">
        <v>20</v>
      </c>
      <c r="AG15" s="381">
        <v>10251</v>
      </c>
      <c r="AH15" s="397">
        <v>20</v>
      </c>
      <c r="AI15" s="381">
        <v>1191</v>
      </c>
      <c r="AJ15" s="397">
        <v>20</v>
      </c>
      <c r="AK15" s="381">
        <v>7101</v>
      </c>
      <c r="AL15" s="397">
        <v>20</v>
      </c>
      <c r="AM15" s="381">
        <v>12401</v>
      </c>
      <c r="AN15" s="397">
        <v>20</v>
      </c>
      <c r="AO15" s="381">
        <v>19001</v>
      </c>
      <c r="AP15" s="397">
        <v>20</v>
      </c>
      <c r="AQ15" s="381">
        <v>30301</v>
      </c>
      <c r="AR15" s="397">
        <v>20</v>
      </c>
      <c r="AS15" s="382"/>
      <c r="AT15" s="397"/>
      <c r="AU15" s="382"/>
      <c r="AV15" s="397"/>
      <c r="AW15" s="382"/>
      <c r="AX15" s="397"/>
      <c r="AY15" s="382"/>
      <c r="AZ15" s="397"/>
      <c r="BA15" s="382"/>
      <c r="BB15" s="397"/>
      <c r="BC15" s="382"/>
      <c r="BD15" s="397"/>
      <c r="BE15" s="382"/>
      <c r="BF15" s="397"/>
      <c r="BG15" s="382"/>
      <c r="BH15" s="397"/>
    </row>
    <row r="16" spans="1:60" x14ac:dyDescent="0.25">
      <c r="A16" s="379">
        <v>69</v>
      </c>
      <c r="B16" s="397">
        <v>20</v>
      </c>
      <c r="C16" s="379">
        <v>78</v>
      </c>
      <c r="D16" s="397">
        <v>20</v>
      </c>
      <c r="E16" s="379">
        <v>126</v>
      </c>
      <c r="F16" s="397">
        <v>20</v>
      </c>
      <c r="G16" s="379">
        <v>88</v>
      </c>
      <c r="H16" s="397">
        <v>20</v>
      </c>
      <c r="I16" s="379">
        <v>99</v>
      </c>
      <c r="J16" s="397">
        <v>20</v>
      </c>
      <c r="K16" s="379">
        <v>155</v>
      </c>
      <c r="L16" s="397">
        <v>20</v>
      </c>
      <c r="M16" s="379">
        <v>258</v>
      </c>
      <c r="N16" s="397">
        <v>20</v>
      </c>
      <c r="O16" s="379">
        <v>444</v>
      </c>
      <c r="P16" s="397">
        <v>20</v>
      </c>
      <c r="Q16" s="379">
        <v>545</v>
      </c>
      <c r="R16" s="397">
        <v>20</v>
      </c>
      <c r="S16" s="379">
        <v>600</v>
      </c>
      <c r="T16" s="397">
        <v>20</v>
      </c>
      <c r="U16" s="379">
        <v>670</v>
      </c>
      <c r="V16" s="397">
        <v>20</v>
      </c>
      <c r="W16" s="381">
        <v>1210</v>
      </c>
      <c r="X16" s="397">
        <v>20</v>
      </c>
      <c r="Y16" s="381">
        <v>2120</v>
      </c>
      <c r="Z16" s="397">
        <v>20</v>
      </c>
      <c r="AA16" s="381">
        <v>2590</v>
      </c>
      <c r="AB16" s="397">
        <v>20</v>
      </c>
      <c r="AC16" s="381">
        <v>4470</v>
      </c>
      <c r="AD16" s="397">
        <v>20</v>
      </c>
      <c r="AE16" s="381">
        <v>6400</v>
      </c>
      <c r="AF16" s="397">
        <v>20</v>
      </c>
      <c r="AG16" s="381">
        <v>10400</v>
      </c>
      <c r="AH16" s="397">
        <v>20</v>
      </c>
      <c r="AI16" s="381">
        <v>1210</v>
      </c>
      <c r="AJ16" s="397">
        <v>20</v>
      </c>
      <c r="AK16" s="381">
        <v>7200</v>
      </c>
      <c r="AL16" s="397">
        <v>20</v>
      </c>
      <c r="AM16" s="381">
        <v>13000</v>
      </c>
      <c r="AN16" s="397">
        <v>20</v>
      </c>
      <c r="AO16" s="381">
        <v>19300</v>
      </c>
      <c r="AP16" s="397">
        <v>20</v>
      </c>
      <c r="AQ16" s="381">
        <v>31300</v>
      </c>
      <c r="AR16" s="397">
        <v>20</v>
      </c>
      <c r="AS16" s="382">
        <v>250</v>
      </c>
      <c r="AT16" s="397">
        <v>7</v>
      </c>
      <c r="AU16" s="382">
        <v>480</v>
      </c>
      <c r="AV16" s="397">
        <v>7</v>
      </c>
      <c r="AW16" s="382">
        <v>95</v>
      </c>
      <c r="AX16" s="397">
        <v>7</v>
      </c>
      <c r="AY16" s="382"/>
      <c r="AZ16" s="397">
        <v>7</v>
      </c>
      <c r="BA16" s="382">
        <v>375</v>
      </c>
      <c r="BB16" s="397">
        <v>7</v>
      </c>
      <c r="BC16" s="382">
        <v>1000</v>
      </c>
      <c r="BD16" s="397">
        <v>7</v>
      </c>
      <c r="BE16" s="382">
        <v>1100</v>
      </c>
      <c r="BF16" s="397">
        <v>7</v>
      </c>
      <c r="BG16" s="382">
        <v>1000</v>
      </c>
      <c r="BH16" s="397">
        <v>7</v>
      </c>
    </row>
    <row r="17" spans="1:60" x14ac:dyDescent="0.25">
      <c r="A17" s="379"/>
      <c r="B17" s="397">
        <v>19</v>
      </c>
      <c r="C17" s="379"/>
      <c r="D17" s="397">
        <v>19</v>
      </c>
      <c r="E17" s="379">
        <v>127</v>
      </c>
      <c r="F17" s="397">
        <v>19</v>
      </c>
      <c r="G17" s="379">
        <v>89</v>
      </c>
      <c r="H17" s="397">
        <v>19</v>
      </c>
      <c r="I17" s="379">
        <v>100</v>
      </c>
      <c r="J17" s="397">
        <v>19</v>
      </c>
      <c r="K17" s="379">
        <v>156</v>
      </c>
      <c r="L17" s="397">
        <v>19</v>
      </c>
      <c r="M17" s="379">
        <v>358</v>
      </c>
      <c r="N17" s="397">
        <v>19</v>
      </c>
      <c r="O17" s="379">
        <v>445</v>
      </c>
      <c r="P17" s="397">
        <v>19</v>
      </c>
      <c r="Q17" s="379">
        <v>546</v>
      </c>
      <c r="R17" s="397">
        <v>19</v>
      </c>
      <c r="S17" s="379">
        <v>601</v>
      </c>
      <c r="T17" s="397">
        <v>19</v>
      </c>
      <c r="U17" s="379">
        <v>671</v>
      </c>
      <c r="V17" s="397">
        <v>19</v>
      </c>
      <c r="W17" s="381">
        <v>1211</v>
      </c>
      <c r="X17" s="397">
        <v>19</v>
      </c>
      <c r="Y17" s="381">
        <v>2121</v>
      </c>
      <c r="Z17" s="397">
        <v>19</v>
      </c>
      <c r="AA17" s="381">
        <v>2591</v>
      </c>
      <c r="AB17" s="397">
        <v>19</v>
      </c>
      <c r="AC17" s="381">
        <v>4471</v>
      </c>
      <c r="AD17" s="397">
        <v>19</v>
      </c>
      <c r="AE17" s="381">
        <v>6401</v>
      </c>
      <c r="AF17" s="397">
        <v>19</v>
      </c>
      <c r="AG17" s="381">
        <v>10401</v>
      </c>
      <c r="AH17" s="397">
        <v>19</v>
      </c>
      <c r="AI17" s="381">
        <v>1211</v>
      </c>
      <c r="AJ17" s="397">
        <v>19</v>
      </c>
      <c r="AK17" s="381">
        <v>7201</v>
      </c>
      <c r="AL17" s="397">
        <v>19</v>
      </c>
      <c r="AM17" s="381">
        <v>13001</v>
      </c>
      <c r="AN17" s="397">
        <v>19</v>
      </c>
      <c r="AO17" s="381">
        <v>19301</v>
      </c>
      <c r="AP17" s="397">
        <v>19</v>
      </c>
      <c r="AQ17" s="381">
        <v>31301</v>
      </c>
      <c r="AR17" s="397">
        <v>19</v>
      </c>
      <c r="AS17" s="382"/>
      <c r="AT17" s="397"/>
      <c r="AU17" s="382"/>
      <c r="AV17" s="397"/>
      <c r="AW17" s="382"/>
      <c r="AX17" s="397"/>
      <c r="AY17" s="382"/>
      <c r="AZ17" s="397"/>
      <c r="BA17" s="382"/>
      <c r="BB17" s="397"/>
      <c r="BC17" s="382"/>
      <c r="BD17" s="397"/>
      <c r="BE17" s="382"/>
      <c r="BF17" s="397"/>
      <c r="BG17" s="382"/>
      <c r="BH17" s="397"/>
    </row>
    <row r="18" spans="1:60" x14ac:dyDescent="0.25">
      <c r="A18" s="379">
        <v>70</v>
      </c>
      <c r="B18" s="397">
        <v>19</v>
      </c>
      <c r="C18" s="379">
        <v>79</v>
      </c>
      <c r="D18" s="397">
        <v>19</v>
      </c>
      <c r="E18" s="379">
        <v>128</v>
      </c>
      <c r="F18" s="397">
        <v>19</v>
      </c>
      <c r="G18" s="379">
        <v>91</v>
      </c>
      <c r="H18" s="397">
        <v>19</v>
      </c>
      <c r="I18" s="379">
        <v>102</v>
      </c>
      <c r="J18" s="397">
        <v>19</v>
      </c>
      <c r="K18" s="379">
        <v>160</v>
      </c>
      <c r="L18" s="397">
        <v>19</v>
      </c>
      <c r="M18" s="379">
        <v>262</v>
      </c>
      <c r="N18" s="397">
        <v>19</v>
      </c>
      <c r="O18" s="379">
        <v>452</v>
      </c>
      <c r="P18" s="397">
        <v>19</v>
      </c>
      <c r="Q18" s="379">
        <v>555</v>
      </c>
      <c r="R18" s="397">
        <v>19</v>
      </c>
      <c r="S18" s="379">
        <v>610</v>
      </c>
      <c r="T18" s="397">
        <v>19</v>
      </c>
      <c r="U18" s="379">
        <v>680</v>
      </c>
      <c r="V18" s="397">
        <v>19</v>
      </c>
      <c r="W18" s="381">
        <v>1230</v>
      </c>
      <c r="X18" s="397">
        <v>19</v>
      </c>
      <c r="Y18" s="381">
        <v>2150</v>
      </c>
      <c r="Z18" s="397">
        <v>19</v>
      </c>
      <c r="AA18" s="381">
        <v>3030</v>
      </c>
      <c r="AB18" s="397">
        <v>19</v>
      </c>
      <c r="AC18" s="381">
        <v>4520</v>
      </c>
      <c r="AD18" s="397">
        <v>19</v>
      </c>
      <c r="AE18" s="381">
        <v>6500</v>
      </c>
      <c r="AF18" s="397">
        <v>19</v>
      </c>
      <c r="AG18" s="381">
        <v>11000</v>
      </c>
      <c r="AH18" s="397">
        <v>19</v>
      </c>
      <c r="AI18" s="381">
        <v>1230</v>
      </c>
      <c r="AJ18" s="397">
        <v>19</v>
      </c>
      <c r="AK18" s="381">
        <v>7300</v>
      </c>
      <c r="AL18" s="397">
        <v>19</v>
      </c>
      <c r="AM18" s="381">
        <v>13200</v>
      </c>
      <c r="AN18" s="397">
        <v>19</v>
      </c>
      <c r="AO18" s="381">
        <v>20000</v>
      </c>
      <c r="AP18" s="397">
        <v>19</v>
      </c>
      <c r="AQ18" s="381">
        <v>32300</v>
      </c>
      <c r="AR18" s="397">
        <v>19</v>
      </c>
      <c r="AS18" s="382">
        <v>260</v>
      </c>
      <c r="AT18" s="397">
        <v>8</v>
      </c>
      <c r="AU18" s="382">
        <v>500</v>
      </c>
      <c r="AV18" s="397">
        <v>8</v>
      </c>
      <c r="AW18" s="382">
        <v>100</v>
      </c>
      <c r="AX18" s="397">
        <v>8</v>
      </c>
      <c r="AY18" s="382">
        <v>130</v>
      </c>
      <c r="AZ18" s="397">
        <v>8</v>
      </c>
      <c r="BA18" s="382">
        <v>400</v>
      </c>
      <c r="BB18" s="397">
        <v>8</v>
      </c>
      <c r="BC18" s="382">
        <v>1100</v>
      </c>
      <c r="BD18" s="397">
        <v>8</v>
      </c>
      <c r="BE18" s="382">
        <v>1200</v>
      </c>
      <c r="BF18" s="397">
        <v>8</v>
      </c>
      <c r="BG18" s="382">
        <v>1100</v>
      </c>
      <c r="BH18" s="397">
        <v>8</v>
      </c>
    </row>
    <row r="19" spans="1:60" x14ac:dyDescent="0.25">
      <c r="A19" s="379"/>
      <c r="B19" s="397">
        <v>18</v>
      </c>
      <c r="C19" s="379"/>
      <c r="D19" s="397">
        <v>18</v>
      </c>
      <c r="E19" s="379">
        <v>129</v>
      </c>
      <c r="F19" s="397">
        <v>18</v>
      </c>
      <c r="G19" s="379">
        <v>92</v>
      </c>
      <c r="H19" s="397">
        <v>18</v>
      </c>
      <c r="I19" s="379">
        <v>101</v>
      </c>
      <c r="J19" s="397">
        <v>18</v>
      </c>
      <c r="K19" s="379">
        <v>161</v>
      </c>
      <c r="L19" s="397">
        <v>18</v>
      </c>
      <c r="M19" s="379">
        <v>261</v>
      </c>
      <c r="N19" s="397">
        <v>18</v>
      </c>
      <c r="O19" s="379">
        <v>453</v>
      </c>
      <c r="P19" s="397">
        <v>18</v>
      </c>
      <c r="Q19" s="379">
        <v>556</v>
      </c>
      <c r="R19" s="397">
        <v>18</v>
      </c>
      <c r="S19" s="379">
        <v>611</v>
      </c>
      <c r="T19" s="397">
        <v>18</v>
      </c>
      <c r="U19" s="379">
        <v>681</v>
      </c>
      <c r="V19" s="397">
        <v>18</v>
      </c>
      <c r="W19" s="381">
        <v>1231</v>
      </c>
      <c r="X19" s="397">
        <v>18</v>
      </c>
      <c r="Y19" s="381">
        <v>2151</v>
      </c>
      <c r="Z19" s="397">
        <v>18</v>
      </c>
      <c r="AA19" s="381">
        <v>3031</v>
      </c>
      <c r="AB19" s="397">
        <v>18</v>
      </c>
      <c r="AC19" s="381">
        <v>4521</v>
      </c>
      <c r="AD19" s="397">
        <v>18</v>
      </c>
      <c r="AE19" s="381">
        <v>6501</v>
      </c>
      <c r="AF19" s="397">
        <v>18</v>
      </c>
      <c r="AG19" s="381">
        <v>11001</v>
      </c>
      <c r="AH19" s="397">
        <v>18</v>
      </c>
      <c r="AI19" s="381">
        <v>1231</v>
      </c>
      <c r="AJ19" s="397">
        <v>18</v>
      </c>
      <c r="AK19" s="381">
        <v>7301</v>
      </c>
      <c r="AL19" s="397">
        <v>18</v>
      </c>
      <c r="AM19" s="381">
        <v>13201</v>
      </c>
      <c r="AN19" s="397">
        <v>18</v>
      </c>
      <c r="AO19" s="381">
        <v>20001</v>
      </c>
      <c r="AP19" s="397">
        <v>18</v>
      </c>
      <c r="AQ19" s="381">
        <v>32301</v>
      </c>
      <c r="AR19" s="397">
        <v>18</v>
      </c>
      <c r="AS19" s="382"/>
      <c r="AT19" s="397"/>
      <c r="AU19" s="382"/>
      <c r="AV19" s="397"/>
      <c r="AW19" s="382"/>
      <c r="AX19" s="397"/>
      <c r="AY19" s="382"/>
      <c r="AZ19" s="397"/>
      <c r="BA19" s="382"/>
      <c r="BB19" s="397"/>
      <c r="BC19" s="382"/>
      <c r="BD19" s="397"/>
      <c r="BE19" s="382"/>
      <c r="BF19" s="397"/>
      <c r="BG19" s="382"/>
      <c r="BH19" s="397"/>
    </row>
    <row r="20" spans="1:60" x14ac:dyDescent="0.25">
      <c r="A20" s="379">
        <v>71</v>
      </c>
      <c r="B20" s="397">
        <v>18</v>
      </c>
      <c r="C20" s="379">
        <v>80</v>
      </c>
      <c r="D20" s="397">
        <v>18</v>
      </c>
      <c r="E20" s="379">
        <v>130</v>
      </c>
      <c r="F20" s="397">
        <v>18</v>
      </c>
      <c r="G20" s="379">
        <v>94</v>
      </c>
      <c r="H20" s="397">
        <v>18</v>
      </c>
      <c r="I20" s="379">
        <v>105</v>
      </c>
      <c r="J20" s="397">
        <v>18</v>
      </c>
      <c r="K20" s="379">
        <v>165</v>
      </c>
      <c r="L20" s="397">
        <v>18</v>
      </c>
      <c r="M20" s="379">
        <v>267</v>
      </c>
      <c r="N20" s="397">
        <v>18</v>
      </c>
      <c r="O20" s="379">
        <v>460</v>
      </c>
      <c r="P20" s="397">
        <v>18</v>
      </c>
      <c r="Q20" s="379">
        <v>565</v>
      </c>
      <c r="R20" s="397">
        <v>18</v>
      </c>
      <c r="S20" s="379">
        <v>620</v>
      </c>
      <c r="T20" s="397">
        <v>18</v>
      </c>
      <c r="U20" s="379">
        <v>690</v>
      </c>
      <c r="V20" s="397">
        <v>18</v>
      </c>
      <c r="W20" s="381">
        <v>1260</v>
      </c>
      <c r="X20" s="397">
        <v>18</v>
      </c>
      <c r="Y20" s="381">
        <v>2180</v>
      </c>
      <c r="Z20" s="397">
        <v>18</v>
      </c>
      <c r="AA20" s="381">
        <v>3070</v>
      </c>
      <c r="AB20" s="397">
        <v>18</v>
      </c>
      <c r="AC20" s="381">
        <v>4570</v>
      </c>
      <c r="AD20" s="397">
        <v>18</v>
      </c>
      <c r="AE20" s="381">
        <v>7000</v>
      </c>
      <c r="AF20" s="397">
        <v>18</v>
      </c>
      <c r="AG20" s="381">
        <v>11200</v>
      </c>
      <c r="AH20" s="397">
        <v>18</v>
      </c>
      <c r="AI20" s="381">
        <v>1260</v>
      </c>
      <c r="AJ20" s="397">
        <v>18</v>
      </c>
      <c r="AK20" s="381">
        <v>7450</v>
      </c>
      <c r="AL20" s="397">
        <v>18</v>
      </c>
      <c r="AM20" s="381">
        <v>13400</v>
      </c>
      <c r="AN20" s="397">
        <v>18</v>
      </c>
      <c r="AO20" s="381">
        <v>20300</v>
      </c>
      <c r="AP20" s="397">
        <v>18</v>
      </c>
      <c r="AQ20" s="381">
        <v>33300</v>
      </c>
      <c r="AR20" s="397">
        <v>18</v>
      </c>
      <c r="AS20" s="382">
        <v>270</v>
      </c>
      <c r="AT20" s="397">
        <v>9</v>
      </c>
      <c r="AU20" s="382">
        <v>520</v>
      </c>
      <c r="AV20" s="397">
        <v>9</v>
      </c>
      <c r="AW20" s="382">
        <v>105</v>
      </c>
      <c r="AX20" s="397">
        <v>9</v>
      </c>
      <c r="AY20" s="382"/>
      <c r="AZ20" s="397">
        <v>9</v>
      </c>
      <c r="BA20" s="382">
        <v>425</v>
      </c>
      <c r="BB20" s="397">
        <v>9</v>
      </c>
      <c r="BC20" s="382">
        <v>1200</v>
      </c>
      <c r="BD20" s="397">
        <v>9</v>
      </c>
      <c r="BE20" s="382">
        <v>1300</v>
      </c>
      <c r="BF20" s="397">
        <v>9</v>
      </c>
      <c r="BG20" s="382">
        <v>1200</v>
      </c>
      <c r="BH20" s="397">
        <v>9</v>
      </c>
    </row>
    <row r="21" spans="1:60" x14ac:dyDescent="0.25">
      <c r="A21" s="379"/>
      <c r="B21" s="397">
        <v>17</v>
      </c>
      <c r="C21" s="379"/>
      <c r="D21" s="397">
        <v>17</v>
      </c>
      <c r="E21" s="379">
        <v>131</v>
      </c>
      <c r="F21" s="397">
        <v>17</v>
      </c>
      <c r="G21" s="379">
        <v>95</v>
      </c>
      <c r="H21" s="397">
        <v>17</v>
      </c>
      <c r="I21" s="379">
        <v>104</v>
      </c>
      <c r="J21" s="397">
        <v>17</v>
      </c>
      <c r="K21" s="379">
        <v>166</v>
      </c>
      <c r="L21" s="397">
        <v>17</v>
      </c>
      <c r="M21" s="379">
        <v>268</v>
      </c>
      <c r="N21" s="397">
        <v>17</v>
      </c>
      <c r="O21" s="379">
        <v>461</v>
      </c>
      <c r="P21" s="397">
        <v>17</v>
      </c>
      <c r="Q21" s="379">
        <v>566</v>
      </c>
      <c r="R21" s="397">
        <v>17</v>
      </c>
      <c r="S21" s="379">
        <v>621</v>
      </c>
      <c r="T21" s="397">
        <v>17</v>
      </c>
      <c r="U21" s="379">
        <v>691</v>
      </c>
      <c r="V21" s="397">
        <v>17</v>
      </c>
      <c r="W21" s="381">
        <v>1261</v>
      </c>
      <c r="X21" s="397">
        <v>17</v>
      </c>
      <c r="Y21" s="381">
        <v>2181</v>
      </c>
      <c r="Z21" s="397">
        <v>17</v>
      </c>
      <c r="AA21" s="381">
        <v>3071</v>
      </c>
      <c r="AB21" s="397">
        <v>17</v>
      </c>
      <c r="AC21" s="381">
        <v>4571</v>
      </c>
      <c r="AD21" s="397">
        <v>17</v>
      </c>
      <c r="AE21" s="381">
        <v>7001</v>
      </c>
      <c r="AF21" s="397">
        <v>17</v>
      </c>
      <c r="AG21" s="381">
        <v>11201</v>
      </c>
      <c r="AH21" s="397">
        <v>17</v>
      </c>
      <c r="AI21" s="381">
        <v>1261</v>
      </c>
      <c r="AJ21" s="397">
        <v>17</v>
      </c>
      <c r="AK21" s="381">
        <v>7451</v>
      </c>
      <c r="AL21" s="397">
        <v>17</v>
      </c>
      <c r="AM21" s="381">
        <v>13401</v>
      </c>
      <c r="AN21" s="397">
        <v>17</v>
      </c>
      <c r="AO21" s="381">
        <v>20301</v>
      </c>
      <c r="AP21" s="397">
        <v>17</v>
      </c>
      <c r="AQ21" s="381">
        <v>33301</v>
      </c>
      <c r="AR21" s="397">
        <v>17</v>
      </c>
      <c r="AS21" s="382"/>
      <c r="AT21" s="397"/>
      <c r="AU21" s="382"/>
      <c r="AV21" s="397"/>
      <c r="AW21" s="382"/>
      <c r="AX21" s="397"/>
      <c r="AY21" s="382"/>
      <c r="AZ21" s="397"/>
      <c r="BA21" s="382"/>
      <c r="BB21" s="397"/>
      <c r="BC21" s="382"/>
      <c r="BD21" s="397"/>
      <c r="BE21" s="382"/>
      <c r="BF21" s="397"/>
      <c r="BG21" s="382"/>
      <c r="BH21" s="397"/>
    </row>
    <row r="22" spans="1:60" x14ac:dyDescent="0.25">
      <c r="A22" s="379">
        <v>72</v>
      </c>
      <c r="B22" s="397">
        <v>17</v>
      </c>
      <c r="C22" s="379">
        <v>81</v>
      </c>
      <c r="D22" s="397">
        <v>17</v>
      </c>
      <c r="E22" s="379">
        <v>132</v>
      </c>
      <c r="F22" s="397">
        <v>17</v>
      </c>
      <c r="G22" s="379">
        <v>98</v>
      </c>
      <c r="H22" s="397">
        <v>17</v>
      </c>
      <c r="I22" s="379">
        <v>109</v>
      </c>
      <c r="J22" s="397">
        <v>17</v>
      </c>
      <c r="K22" s="379">
        <v>170</v>
      </c>
      <c r="L22" s="397">
        <v>17</v>
      </c>
      <c r="M22" s="379">
        <v>272</v>
      </c>
      <c r="N22" s="397">
        <v>17</v>
      </c>
      <c r="O22" s="379">
        <v>468</v>
      </c>
      <c r="P22" s="397">
        <v>17</v>
      </c>
      <c r="Q22" s="379">
        <v>580</v>
      </c>
      <c r="R22" s="397">
        <v>17</v>
      </c>
      <c r="S22" s="379">
        <v>630</v>
      </c>
      <c r="T22" s="397">
        <v>17</v>
      </c>
      <c r="U22" s="379">
        <v>700</v>
      </c>
      <c r="V22" s="397">
        <v>17</v>
      </c>
      <c r="W22" s="381">
        <v>1290</v>
      </c>
      <c r="X22" s="397">
        <v>17</v>
      </c>
      <c r="Y22" s="381">
        <v>2210</v>
      </c>
      <c r="Z22" s="397">
        <v>17</v>
      </c>
      <c r="AA22" s="381">
        <v>3150</v>
      </c>
      <c r="AB22" s="397">
        <v>17</v>
      </c>
      <c r="AC22" s="381">
        <v>5060</v>
      </c>
      <c r="AD22" s="397">
        <v>17</v>
      </c>
      <c r="AE22" s="381">
        <v>7100</v>
      </c>
      <c r="AF22" s="397">
        <v>17</v>
      </c>
      <c r="AG22" s="381">
        <v>11400</v>
      </c>
      <c r="AH22" s="397">
        <v>17</v>
      </c>
      <c r="AI22" s="381">
        <v>1290</v>
      </c>
      <c r="AJ22" s="397">
        <v>17</v>
      </c>
      <c r="AK22" s="381">
        <v>8000</v>
      </c>
      <c r="AL22" s="397">
        <v>17</v>
      </c>
      <c r="AM22" s="381">
        <v>14000</v>
      </c>
      <c r="AN22" s="397">
        <v>17</v>
      </c>
      <c r="AO22" s="381">
        <v>21000</v>
      </c>
      <c r="AP22" s="397">
        <v>17</v>
      </c>
      <c r="AQ22" s="381">
        <v>34300</v>
      </c>
      <c r="AR22" s="397">
        <v>17</v>
      </c>
      <c r="AS22" s="382">
        <v>280</v>
      </c>
      <c r="AT22" s="397">
        <v>10</v>
      </c>
      <c r="AU22" s="382">
        <v>550</v>
      </c>
      <c r="AV22" s="397">
        <v>10</v>
      </c>
      <c r="AW22" s="382">
        <v>110</v>
      </c>
      <c r="AX22" s="397">
        <v>10</v>
      </c>
      <c r="AY22" s="382">
        <v>150</v>
      </c>
      <c r="AZ22" s="397">
        <v>10</v>
      </c>
      <c r="BA22" s="382">
        <v>450</v>
      </c>
      <c r="BB22" s="397">
        <v>10</v>
      </c>
      <c r="BC22" s="382">
        <v>1300</v>
      </c>
      <c r="BD22" s="397">
        <v>10</v>
      </c>
      <c r="BE22" s="382">
        <v>1400</v>
      </c>
      <c r="BF22" s="397">
        <v>10</v>
      </c>
      <c r="BG22" s="382">
        <v>1300</v>
      </c>
      <c r="BH22" s="397">
        <v>10</v>
      </c>
    </row>
    <row r="23" spans="1:60" x14ac:dyDescent="0.25">
      <c r="A23" s="379">
        <v>73</v>
      </c>
      <c r="B23" s="397">
        <v>16</v>
      </c>
      <c r="C23" s="379">
        <v>82</v>
      </c>
      <c r="D23" s="397">
        <v>16</v>
      </c>
      <c r="E23" s="379">
        <v>133</v>
      </c>
      <c r="F23" s="397">
        <v>16</v>
      </c>
      <c r="G23" s="379">
        <v>99</v>
      </c>
      <c r="H23" s="397">
        <v>16</v>
      </c>
      <c r="I23" s="379">
        <v>110</v>
      </c>
      <c r="J23" s="397">
        <v>16</v>
      </c>
      <c r="K23" s="379">
        <v>171</v>
      </c>
      <c r="L23" s="397">
        <v>16</v>
      </c>
      <c r="M23" s="379">
        <v>273</v>
      </c>
      <c r="N23" s="397">
        <v>16</v>
      </c>
      <c r="O23" s="379">
        <v>469</v>
      </c>
      <c r="P23" s="397">
        <v>16</v>
      </c>
      <c r="Q23" s="379">
        <v>581</v>
      </c>
      <c r="R23" s="397">
        <v>16</v>
      </c>
      <c r="S23" s="379">
        <v>631</v>
      </c>
      <c r="T23" s="397">
        <v>16</v>
      </c>
      <c r="U23" s="379">
        <v>701</v>
      </c>
      <c r="V23" s="397">
        <v>16</v>
      </c>
      <c r="W23" s="381">
        <v>1291</v>
      </c>
      <c r="X23" s="397">
        <v>16</v>
      </c>
      <c r="Y23" s="381">
        <v>2211</v>
      </c>
      <c r="Z23" s="397">
        <v>16</v>
      </c>
      <c r="AA23" s="381">
        <v>3151</v>
      </c>
      <c r="AB23" s="397">
        <v>16</v>
      </c>
      <c r="AC23" s="381">
        <v>5061</v>
      </c>
      <c r="AD23" s="397">
        <v>16</v>
      </c>
      <c r="AE23" s="381">
        <v>7101</v>
      </c>
      <c r="AF23" s="397">
        <v>16</v>
      </c>
      <c r="AG23" s="381">
        <v>11401</v>
      </c>
      <c r="AH23" s="397">
        <v>16</v>
      </c>
      <c r="AI23" s="381">
        <v>1291</v>
      </c>
      <c r="AJ23" s="397">
        <v>16</v>
      </c>
      <c r="AK23" s="381">
        <v>8001</v>
      </c>
      <c r="AL23" s="397">
        <v>16</v>
      </c>
      <c r="AM23" s="381">
        <v>14001</v>
      </c>
      <c r="AN23" s="397">
        <v>16</v>
      </c>
      <c r="AO23" s="381">
        <v>21001</v>
      </c>
      <c r="AP23" s="397">
        <v>16</v>
      </c>
      <c r="AQ23" s="381">
        <v>34301</v>
      </c>
      <c r="AR23" s="397">
        <v>16</v>
      </c>
      <c r="AS23" s="382"/>
      <c r="AT23" s="397"/>
      <c r="AU23" s="382"/>
      <c r="AV23" s="397"/>
      <c r="AW23" s="382"/>
      <c r="AX23" s="397"/>
      <c r="AY23" s="382"/>
      <c r="AZ23" s="397"/>
      <c r="BA23" s="382"/>
      <c r="BB23" s="397"/>
      <c r="BC23" s="382"/>
      <c r="BD23" s="397"/>
      <c r="BE23" s="382"/>
      <c r="BF23" s="397"/>
      <c r="BG23" s="382"/>
      <c r="BH23" s="397"/>
    </row>
    <row r="24" spans="1:60" x14ac:dyDescent="0.25">
      <c r="A24" s="379">
        <v>74</v>
      </c>
      <c r="B24" s="397">
        <v>16</v>
      </c>
      <c r="C24" s="379">
        <v>83</v>
      </c>
      <c r="D24" s="397">
        <v>16</v>
      </c>
      <c r="E24" s="379">
        <v>134</v>
      </c>
      <c r="F24" s="397">
        <v>16</v>
      </c>
      <c r="G24" s="379">
        <v>102</v>
      </c>
      <c r="H24" s="397">
        <v>16</v>
      </c>
      <c r="I24" s="379">
        <v>113</v>
      </c>
      <c r="J24" s="397">
        <v>16</v>
      </c>
      <c r="K24" s="379">
        <v>175</v>
      </c>
      <c r="L24" s="397">
        <v>16</v>
      </c>
      <c r="M24" s="379">
        <v>277</v>
      </c>
      <c r="N24" s="397">
        <v>16</v>
      </c>
      <c r="O24" s="379">
        <v>476</v>
      </c>
      <c r="P24" s="397">
        <v>16</v>
      </c>
      <c r="Q24" s="379">
        <v>595</v>
      </c>
      <c r="R24" s="397">
        <v>16</v>
      </c>
      <c r="S24" s="379">
        <v>640</v>
      </c>
      <c r="T24" s="397">
        <v>16</v>
      </c>
      <c r="U24" s="379">
        <v>710</v>
      </c>
      <c r="V24" s="397">
        <v>16</v>
      </c>
      <c r="W24" s="381">
        <v>1330</v>
      </c>
      <c r="X24" s="397">
        <v>16</v>
      </c>
      <c r="Y24" s="381">
        <v>2260</v>
      </c>
      <c r="Z24" s="397">
        <v>16</v>
      </c>
      <c r="AA24" s="381">
        <v>3230</v>
      </c>
      <c r="AB24" s="397">
        <v>16</v>
      </c>
      <c r="AC24" s="381">
        <v>5150</v>
      </c>
      <c r="AD24" s="397">
        <v>16</v>
      </c>
      <c r="AE24" s="381">
        <v>7250</v>
      </c>
      <c r="AF24" s="397">
        <v>16</v>
      </c>
      <c r="AG24" s="381">
        <v>12000</v>
      </c>
      <c r="AH24" s="397">
        <v>16</v>
      </c>
      <c r="AI24" s="381">
        <v>1330</v>
      </c>
      <c r="AJ24" s="397">
        <v>16</v>
      </c>
      <c r="AK24" s="381">
        <v>8150</v>
      </c>
      <c r="AL24" s="397">
        <v>16</v>
      </c>
      <c r="AM24" s="381">
        <v>14200</v>
      </c>
      <c r="AN24" s="397">
        <v>16</v>
      </c>
      <c r="AO24" s="381">
        <v>21300</v>
      </c>
      <c r="AP24" s="397">
        <v>16</v>
      </c>
      <c r="AQ24" s="381">
        <v>35300</v>
      </c>
      <c r="AR24" s="397">
        <v>16</v>
      </c>
      <c r="AS24" s="382">
        <v>290</v>
      </c>
      <c r="AT24" s="397">
        <v>11</v>
      </c>
      <c r="AU24" s="382">
        <v>580</v>
      </c>
      <c r="AV24" s="397">
        <v>11</v>
      </c>
      <c r="AW24" s="382">
        <v>115</v>
      </c>
      <c r="AX24" s="397">
        <v>11</v>
      </c>
      <c r="AY24" s="382">
        <v>170</v>
      </c>
      <c r="AZ24" s="397">
        <v>11</v>
      </c>
      <c r="BA24" s="382">
        <v>475</v>
      </c>
      <c r="BB24" s="397">
        <v>11</v>
      </c>
      <c r="BC24" s="382">
        <v>1400</v>
      </c>
      <c r="BD24" s="397">
        <v>11</v>
      </c>
      <c r="BE24" s="382">
        <v>1500</v>
      </c>
      <c r="BF24" s="397">
        <v>11</v>
      </c>
      <c r="BG24" s="382">
        <v>1400</v>
      </c>
      <c r="BH24" s="397">
        <v>11</v>
      </c>
    </row>
    <row r="25" spans="1:60" x14ac:dyDescent="0.25">
      <c r="A25" s="379">
        <v>75</v>
      </c>
      <c r="B25" s="397">
        <v>15</v>
      </c>
      <c r="C25" s="379">
        <v>84</v>
      </c>
      <c r="D25" s="397">
        <v>15</v>
      </c>
      <c r="E25" s="379">
        <v>135</v>
      </c>
      <c r="F25" s="397">
        <v>15</v>
      </c>
      <c r="G25" s="379">
        <v>103</v>
      </c>
      <c r="H25" s="397">
        <v>15</v>
      </c>
      <c r="I25" s="379">
        <v>114</v>
      </c>
      <c r="J25" s="397">
        <v>15</v>
      </c>
      <c r="K25" s="379">
        <v>176</v>
      </c>
      <c r="L25" s="397">
        <v>15</v>
      </c>
      <c r="M25" s="379">
        <v>278</v>
      </c>
      <c r="N25" s="397">
        <v>15</v>
      </c>
      <c r="O25" s="379">
        <v>477</v>
      </c>
      <c r="P25" s="397">
        <v>15</v>
      </c>
      <c r="Q25" s="379">
        <v>596</v>
      </c>
      <c r="R25" s="397">
        <v>15</v>
      </c>
      <c r="S25" s="379">
        <v>641</v>
      </c>
      <c r="T25" s="397">
        <v>15</v>
      </c>
      <c r="U25" s="379">
        <v>711</v>
      </c>
      <c r="V25" s="397">
        <v>15</v>
      </c>
      <c r="W25" s="381">
        <v>1331</v>
      </c>
      <c r="X25" s="397">
        <v>15</v>
      </c>
      <c r="Y25" s="381">
        <v>2261</v>
      </c>
      <c r="Z25" s="397">
        <v>15</v>
      </c>
      <c r="AA25" s="381">
        <v>3231</v>
      </c>
      <c r="AB25" s="397">
        <v>15</v>
      </c>
      <c r="AC25" s="381">
        <v>5151</v>
      </c>
      <c r="AD25" s="397">
        <v>15</v>
      </c>
      <c r="AE25" s="381">
        <v>7251</v>
      </c>
      <c r="AF25" s="397">
        <v>15</v>
      </c>
      <c r="AG25" s="381">
        <v>12001</v>
      </c>
      <c r="AH25" s="397">
        <v>15</v>
      </c>
      <c r="AI25" s="381">
        <v>1331</v>
      </c>
      <c r="AJ25" s="397">
        <v>15</v>
      </c>
      <c r="AK25" s="381">
        <v>8151</v>
      </c>
      <c r="AL25" s="397">
        <v>15</v>
      </c>
      <c r="AM25" s="381">
        <v>14201</v>
      </c>
      <c r="AN25" s="397">
        <v>15</v>
      </c>
      <c r="AO25" s="381">
        <v>21301</v>
      </c>
      <c r="AP25" s="397">
        <v>15</v>
      </c>
      <c r="AQ25" s="381">
        <v>35301</v>
      </c>
      <c r="AR25" s="397">
        <v>15</v>
      </c>
      <c r="AS25" s="382"/>
      <c r="AT25" s="397"/>
      <c r="AU25" s="382"/>
      <c r="AV25" s="397"/>
      <c r="AW25" s="382"/>
      <c r="AX25" s="397"/>
      <c r="AY25" s="382"/>
      <c r="AZ25" s="397"/>
      <c r="BA25" s="382"/>
      <c r="BB25" s="397"/>
      <c r="BC25" s="382"/>
      <c r="BD25" s="397"/>
      <c r="BE25" s="382"/>
      <c r="BF25" s="397"/>
      <c r="BG25" s="382"/>
      <c r="BH25" s="397"/>
    </row>
    <row r="26" spans="1:60" x14ac:dyDescent="0.25">
      <c r="A26" s="379">
        <v>76</v>
      </c>
      <c r="B26" s="397">
        <v>15</v>
      </c>
      <c r="C26" s="379">
        <v>85</v>
      </c>
      <c r="D26" s="397">
        <v>15</v>
      </c>
      <c r="E26" s="379">
        <v>137</v>
      </c>
      <c r="F26" s="397">
        <v>15</v>
      </c>
      <c r="G26" s="379">
        <v>106</v>
      </c>
      <c r="H26" s="397">
        <v>15</v>
      </c>
      <c r="I26" s="379">
        <v>117</v>
      </c>
      <c r="J26" s="397">
        <v>15</v>
      </c>
      <c r="K26" s="379">
        <v>180</v>
      </c>
      <c r="L26" s="397">
        <v>15</v>
      </c>
      <c r="M26" s="379">
        <v>282</v>
      </c>
      <c r="N26" s="397">
        <v>15</v>
      </c>
      <c r="O26" s="379">
        <v>482</v>
      </c>
      <c r="P26" s="397">
        <v>15</v>
      </c>
      <c r="Q26" s="379">
        <v>610</v>
      </c>
      <c r="R26" s="397">
        <v>15</v>
      </c>
      <c r="S26" s="379">
        <v>655</v>
      </c>
      <c r="T26" s="397">
        <v>15</v>
      </c>
      <c r="U26" s="379">
        <v>740</v>
      </c>
      <c r="V26" s="397">
        <v>15</v>
      </c>
      <c r="W26" s="381">
        <v>1370</v>
      </c>
      <c r="X26" s="397">
        <v>15</v>
      </c>
      <c r="Y26" s="381">
        <v>2310</v>
      </c>
      <c r="Z26" s="397">
        <v>15</v>
      </c>
      <c r="AA26" s="381">
        <v>3310</v>
      </c>
      <c r="AB26" s="397">
        <v>15</v>
      </c>
      <c r="AC26" s="381">
        <v>5300</v>
      </c>
      <c r="AD26" s="397">
        <v>15</v>
      </c>
      <c r="AE26" s="381">
        <v>7400</v>
      </c>
      <c r="AF26" s="397">
        <v>15</v>
      </c>
      <c r="AG26" s="381">
        <v>12200</v>
      </c>
      <c r="AH26" s="397">
        <v>15</v>
      </c>
      <c r="AI26" s="381">
        <v>1370</v>
      </c>
      <c r="AJ26" s="397">
        <v>15</v>
      </c>
      <c r="AK26" s="381">
        <v>8300</v>
      </c>
      <c r="AL26" s="397">
        <v>15</v>
      </c>
      <c r="AM26" s="381">
        <v>14400</v>
      </c>
      <c r="AN26" s="397">
        <v>15</v>
      </c>
      <c r="AO26" s="381">
        <v>22000</v>
      </c>
      <c r="AP26" s="397">
        <v>15</v>
      </c>
      <c r="AQ26" s="381">
        <v>36300</v>
      </c>
      <c r="AR26" s="397">
        <v>15</v>
      </c>
      <c r="AS26" s="382">
        <v>300</v>
      </c>
      <c r="AT26" s="397">
        <v>12</v>
      </c>
      <c r="AU26" s="382">
        <v>610</v>
      </c>
      <c r="AV26" s="397">
        <v>12</v>
      </c>
      <c r="AW26" s="382">
        <v>120</v>
      </c>
      <c r="AX26" s="397">
        <v>12</v>
      </c>
      <c r="AY26" s="382">
        <v>190</v>
      </c>
      <c r="AZ26" s="397">
        <v>12</v>
      </c>
      <c r="BA26" s="382">
        <v>500</v>
      </c>
      <c r="BB26" s="397">
        <v>12</v>
      </c>
      <c r="BC26" s="382">
        <v>1500</v>
      </c>
      <c r="BD26" s="397">
        <v>12</v>
      </c>
      <c r="BE26" s="382">
        <v>1600</v>
      </c>
      <c r="BF26" s="397">
        <v>12</v>
      </c>
      <c r="BG26" s="382">
        <v>1500</v>
      </c>
      <c r="BH26" s="397">
        <v>12</v>
      </c>
    </row>
    <row r="27" spans="1:60" x14ac:dyDescent="0.25">
      <c r="A27" s="379">
        <v>77</v>
      </c>
      <c r="B27" s="397">
        <v>14</v>
      </c>
      <c r="C27" s="379">
        <v>86</v>
      </c>
      <c r="D27" s="397">
        <v>14</v>
      </c>
      <c r="E27" s="379">
        <v>138</v>
      </c>
      <c r="F27" s="397">
        <v>14</v>
      </c>
      <c r="G27" s="379">
        <v>107</v>
      </c>
      <c r="H27" s="397">
        <v>14</v>
      </c>
      <c r="I27" s="379">
        <v>118</v>
      </c>
      <c r="J27" s="397">
        <v>14</v>
      </c>
      <c r="K27" s="379">
        <v>181</v>
      </c>
      <c r="L27" s="397">
        <v>14</v>
      </c>
      <c r="M27" s="379">
        <v>283</v>
      </c>
      <c r="N27" s="397">
        <v>14</v>
      </c>
      <c r="O27" s="379">
        <v>483</v>
      </c>
      <c r="P27" s="397">
        <v>14</v>
      </c>
      <c r="Q27" s="379">
        <v>611</v>
      </c>
      <c r="R27" s="397">
        <v>14</v>
      </c>
      <c r="S27" s="379">
        <v>656</v>
      </c>
      <c r="T27" s="397">
        <v>14</v>
      </c>
      <c r="U27" s="379">
        <v>741</v>
      </c>
      <c r="V27" s="397">
        <v>14</v>
      </c>
      <c r="W27" s="381">
        <v>1371</v>
      </c>
      <c r="X27" s="397">
        <v>14</v>
      </c>
      <c r="Y27" s="381">
        <v>2311</v>
      </c>
      <c r="Z27" s="397">
        <v>14</v>
      </c>
      <c r="AA27" s="381">
        <v>3311</v>
      </c>
      <c r="AB27" s="397">
        <v>14</v>
      </c>
      <c r="AC27" s="381">
        <v>5301</v>
      </c>
      <c r="AD27" s="397">
        <v>14</v>
      </c>
      <c r="AE27" s="381">
        <v>7401</v>
      </c>
      <c r="AF27" s="397">
        <v>14</v>
      </c>
      <c r="AG27" s="381">
        <v>12201</v>
      </c>
      <c r="AH27" s="397">
        <v>14</v>
      </c>
      <c r="AI27" s="381">
        <v>1371</v>
      </c>
      <c r="AJ27" s="397">
        <v>14</v>
      </c>
      <c r="AK27" s="381">
        <v>8301</v>
      </c>
      <c r="AL27" s="397">
        <v>14</v>
      </c>
      <c r="AM27" s="381">
        <v>14401</v>
      </c>
      <c r="AN27" s="397">
        <v>14</v>
      </c>
      <c r="AO27" s="381">
        <v>22001</v>
      </c>
      <c r="AP27" s="397">
        <v>14</v>
      </c>
      <c r="AQ27" s="381">
        <v>36301</v>
      </c>
      <c r="AR27" s="397">
        <v>14</v>
      </c>
      <c r="AS27" s="382"/>
      <c r="AT27" s="397"/>
      <c r="AU27" s="382"/>
      <c r="AV27" s="397"/>
      <c r="AW27" s="382"/>
      <c r="AX27" s="397"/>
      <c r="AY27" s="382"/>
      <c r="AZ27" s="397"/>
      <c r="BA27" s="382"/>
      <c r="BB27" s="397"/>
      <c r="BC27" s="382"/>
      <c r="BD27" s="397"/>
      <c r="BE27" s="382"/>
      <c r="BF27" s="397"/>
      <c r="BG27" s="382"/>
      <c r="BH27" s="397"/>
    </row>
    <row r="28" spans="1:60" x14ac:dyDescent="0.25">
      <c r="A28" s="379">
        <v>78</v>
      </c>
      <c r="B28" s="397">
        <v>14</v>
      </c>
      <c r="C28" s="379">
        <v>87</v>
      </c>
      <c r="D28" s="397">
        <v>14</v>
      </c>
      <c r="E28" s="379">
        <v>140</v>
      </c>
      <c r="F28" s="397">
        <v>14</v>
      </c>
      <c r="G28" s="383">
        <v>110</v>
      </c>
      <c r="H28" s="397">
        <v>14</v>
      </c>
      <c r="I28" s="379">
        <v>121</v>
      </c>
      <c r="J28" s="397">
        <v>14</v>
      </c>
      <c r="K28" s="379">
        <v>185</v>
      </c>
      <c r="L28" s="397">
        <v>14</v>
      </c>
      <c r="M28" s="379">
        <v>287</v>
      </c>
      <c r="N28" s="397">
        <v>14</v>
      </c>
      <c r="O28" s="379">
        <v>492</v>
      </c>
      <c r="P28" s="397">
        <v>14</v>
      </c>
      <c r="Q28" s="379">
        <v>625</v>
      </c>
      <c r="R28" s="397">
        <v>14</v>
      </c>
      <c r="S28" s="379">
        <v>670</v>
      </c>
      <c r="T28" s="397">
        <v>14</v>
      </c>
      <c r="U28" s="379">
        <v>770</v>
      </c>
      <c r="V28" s="397">
        <v>14</v>
      </c>
      <c r="W28" s="381">
        <v>1410</v>
      </c>
      <c r="X28" s="397">
        <v>14</v>
      </c>
      <c r="Y28" s="381">
        <v>2360</v>
      </c>
      <c r="Z28" s="397">
        <v>14</v>
      </c>
      <c r="AA28" s="381">
        <v>3390</v>
      </c>
      <c r="AB28" s="397">
        <v>14</v>
      </c>
      <c r="AC28" s="381">
        <v>5450</v>
      </c>
      <c r="AD28" s="397">
        <v>14</v>
      </c>
      <c r="AE28" s="381">
        <v>8000</v>
      </c>
      <c r="AF28" s="397">
        <v>14</v>
      </c>
      <c r="AG28" s="381">
        <v>12400</v>
      </c>
      <c r="AH28" s="397">
        <v>14</v>
      </c>
      <c r="AI28" s="381">
        <v>1410</v>
      </c>
      <c r="AJ28" s="397">
        <v>14</v>
      </c>
      <c r="AK28" s="381">
        <v>8450</v>
      </c>
      <c r="AL28" s="397">
        <v>14</v>
      </c>
      <c r="AM28" s="381">
        <v>15000</v>
      </c>
      <c r="AN28" s="397">
        <v>14</v>
      </c>
      <c r="AO28" s="381">
        <v>22300</v>
      </c>
      <c r="AP28" s="397">
        <v>14</v>
      </c>
      <c r="AQ28" s="381">
        <v>37300</v>
      </c>
      <c r="AR28" s="397">
        <v>14</v>
      </c>
      <c r="AS28" s="382">
        <v>310</v>
      </c>
      <c r="AT28" s="397">
        <v>13</v>
      </c>
      <c r="AU28" s="382">
        <v>640</v>
      </c>
      <c r="AV28" s="397">
        <v>13</v>
      </c>
      <c r="AW28" s="382">
        <v>125</v>
      </c>
      <c r="AX28" s="397">
        <v>13</v>
      </c>
      <c r="AY28" s="382">
        <v>200</v>
      </c>
      <c r="AZ28" s="397">
        <v>13</v>
      </c>
      <c r="BA28" s="382">
        <v>525</v>
      </c>
      <c r="BB28" s="397">
        <v>13</v>
      </c>
      <c r="BC28" s="382">
        <v>1600</v>
      </c>
      <c r="BD28" s="397">
        <v>13</v>
      </c>
      <c r="BE28" s="382">
        <v>1700</v>
      </c>
      <c r="BF28" s="397">
        <v>13</v>
      </c>
      <c r="BG28" s="382">
        <v>1600</v>
      </c>
      <c r="BH28" s="397">
        <v>13</v>
      </c>
    </row>
    <row r="29" spans="1:60" x14ac:dyDescent="0.25">
      <c r="A29" s="379">
        <v>79</v>
      </c>
      <c r="B29" s="397">
        <v>13</v>
      </c>
      <c r="C29" s="379">
        <v>88</v>
      </c>
      <c r="D29" s="397">
        <v>13</v>
      </c>
      <c r="E29" s="379">
        <v>141</v>
      </c>
      <c r="F29" s="397">
        <v>13</v>
      </c>
      <c r="G29" s="383">
        <v>111</v>
      </c>
      <c r="H29" s="397">
        <v>13</v>
      </c>
      <c r="I29" s="379">
        <v>212</v>
      </c>
      <c r="J29" s="397">
        <v>13</v>
      </c>
      <c r="K29" s="379">
        <v>186</v>
      </c>
      <c r="L29" s="397">
        <v>13</v>
      </c>
      <c r="M29" s="379">
        <v>288</v>
      </c>
      <c r="N29" s="397">
        <v>13</v>
      </c>
      <c r="O29" s="379">
        <v>493</v>
      </c>
      <c r="P29" s="397">
        <v>13</v>
      </c>
      <c r="Q29" s="379">
        <v>626</v>
      </c>
      <c r="R29" s="397">
        <v>13</v>
      </c>
      <c r="S29" s="379">
        <v>671</v>
      </c>
      <c r="T29" s="397">
        <v>13</v>
      </c>
      <c r="U29" s="379">
        <v>771</v>
      </c>
      <c r="V29" s="397">
        <v>13</v>
      </c>
      <c r="W29" s="381">
        <v>1411</v>
      </c>
      <c r="X29" s="397">
        <v>13</v>
      </c>
      <c r="Y29" s="381">
        <v>2361</v>
      </c>
      <c r="Z29" s="397">
        <v>13</v>
      </c>
      <c r="AA29" s="381">
        <v>3391</v>
      </c>
      <c r="AB29" s="397">
        <v>13</v>
      </c>
      <c r="AC29" s="381">
        <v>5451</v>
      </c>
      <c r="AD29" s="397">
        <v>13</v>
      </c>
      <c r="AE29" s="381">
        <v>8001</v>
      </c>
      <c r="AF29" s="397">
        <v>13</v>
      </c>
      <c r="AG29" s="381">
        <v>12401</v>
      </c>
      <c r="AH29" s="397">
        <v>13</v>
      </c>
      <c r="AI29" s="381">
        <v>1411</v>
      </c>
      <c r="AJ29" s="397">
        <v>13</v>
      </c>
      <c r="AK29" s="381">
        <v>8451</v>
      </c>
      <c r="AL29" s="397">
        <v>13</v>
      </c>
      <c r="AM29" s="381">
        <v>15001</v>
      </c>
      <c r="AN29" s="397">
        <v>13</v>
      </c>
      <c r="AO29" s="381">
        <v>22301</v>
      </c>
      <c r="AP29" s="397">
        <v>13</v>
      </c>
      <c r="AQ29" s="381">
        <v>37301</v>
      </c>
      <c r="AR29" s="397">
        <v>13</v>
      </c>
      <c r="AS29" s="382"/>
      <c r="AT29" s="397"/>
      <c r="AU29" s="382"/>
      <c r="AV29" s="397"/>
      <c r="AW29" s="382"/>
      <c r="AX29" s="397"/>
      <c r="AY29" s="382"/>
      <c r="AZ29" s="397"/>
      <c r="BA29" s="382"/>
      <c r="BB29" s="397"/>
      <c r="BC29" s="382"/>
      <c r="BD29" s="397"/>
      <c r="BE29" s="382"/>
      <c r="BF29" s="397"/>
      <c r="BG29" s="382"/>
      <c r="BH29" s="397"/>
    </row>
    <row r="30" spans="1:60" x14ac:dyDescent="0.25">
      <c r="A30" s="379">
        <v>80</v>
      </c>
      <c r="B30" s="397">
        <v>13</v>
      </c>
      <c r="C30" s="379">
        <v>89</v>
      </c>
      <c r="D30" s="397">
        <v>13</v>
      </c>
      <c r="E30" s="379">
        <v>143</v>
      </c>
      <c r="F30" s="397">
        <v>13</v>
      </c>
      <c r="G30" s="379">
        <v>114</v>
      </c>
      <c r="H30" s="397">
        <v>13</v>
      </c>
      <c r="I30" s="379">
        <v>125</v>
      </c>
      <c r="J30" s="397">
        <v>13</v>
      </c>
      <c r="K30" s="379">
        <v>190</v>
      </c>
      <c r="L30" s="397">
        <v>13</v>
      </c>
      <c r="M30" s="379">
        <v>292</v>
      </c>
      <c r="N30" s="397">
        <v>13</v>
      </c>
      <c r="O30" s="379">
        <v>500</v>
      </c>
      <c r="P30" s="397">
        <v>13</v>
      </c>
      <c r="Q30" s="379">
        <v>640</v>
      </c>
      <c r="R30" s="397">
        <v>13</v>
      </c>
      <c r="S30" s="379">
        <v>685</v>
      </c>
      <c r="T30" s="397">
        <v>13</v>
      </c>
      <c r="U30" s="379">
        <v>800</v>
      </c>
      <c r="V30" s="397">
        <v>13</v>
      </c>
      <c r="W30" s="381">
        <v>1450</v>
      </c>
      <c r="X30" s="397">
        <v>13</v>
      </c>
      <c r="Y30" s="381">
        <v>2410</v>
      </c>
      <c r="Z30" s="397">
        <v>13</v>
      </c>
      <c r="AA30" s="381">
        <v>3470</v>
      </c>
      <c r="AB30" s="397">
        <v>13</v>
      </c>
      <c r="AC30" s="381">
        <v>6000</v>
      </c>
      <c r="AD30" s="397">
        <v>13</v>
      </c>
      <c r="AE30" s="381">
        <v>8200</v>
      </c>
      <c r="AF30" s="397">
        <v>13</v>
      </c>
      <c r="AG30" s="381">
        <v>13000</v>
      </c>
      <c r="AH30" s="397">
        <v>13</v>
      </c>
      <c r="AI30" s="381">
        <v>1450</v>
      </c>
      <c r="AJ30" s="397">
        <v>13</v>
      </c>
      <c r="AK30" s="381">
        <v>9000</v>
      </c>
      <c r="AL30" s="397">
        <v>13</v>
      </c>
      <c r="AM30" s="381">
        <v>15300</v>
      </c>
      <c r="AN30" s="397">
        <v>13</v>
      </c>
      <c r="AO30" s="381">
        <v>23000</v>
      </c>
      <c r="AP30" s="397">
        <v>13</v>
      </c>
      <c r="AQ30" s="381">
        <v>38300</v>
      </c>
      <c r="AR30" s="397">
        <v>13</v>
      </c>
      <c r="AS30" s="382">
        <v>320</v>
      </c>
      <c r="AT30" s="397">
        <v>14</v>
      </c>
      <c r="AU30" s="382">
        <v>670</v>
      </c>
      <c r="AV30" s="397">
        <v>14</v>
      </c>
      <c r="AW30" s="382">
        <v>130</v>
      </c>
      <c r="AX30" s="397">
        <v>14</v>
      </c>
      <c r="AY30" s="382">
        <v>210</v>
      </c>
      <c r="AZ30" s="397">
        <v>14</v>
      </c>
      <c r="BA30" s="382">
        <v>550</v>
      </c>
      <c r="BB30" s="397">
        <v>14</v>
      </c>
      <c r="BC30" s="382">
        <v>1700</v>
      </c>
      <c r="BD30" s="397">
        <v>14</v>
      </c>
      <c r="BE30" s="382">
        <v>1800</v>
      </c>
      <c r="BF30" s="397">
        <v>14</v>
      </c>
      <c r="BG30" s="382">
        <v>1700</v>
      </c>
      <c r="BH30" s="397">
        <v>14</v>
      </c>
    </row>
    <row r="31" spans="1:60" x14ac:dyDescent="0.25">
      <c r="A31" s="379">
        <v>81</v>
      </c>
      <c r="B31" s="397">
        <v>12</v>
      </c>
      <c r="C31" s="379">
        <v>90</v>
      </c>
      <c r="D31" s="397">
        <v>12</v>
      </c>
      <c r="E31" s="379">
        <v>144</v>
      </c>
      <c r="F31" s="397">
        <v>12</v>
      </c>
      <c r="G31" s="379">
        <v>115</v>
      </c>
      <c r="H31" s="397">
        <v>12</v>
      </c>
      <c r="I31" s="379">
        <v>126</v>
      </c>
      <c r="J31" s="397">
        <v>12</v>
      </c>
      <c r="K31" s="379">
        <v>191</v>
      </c>
      <c r="L31" s="397">
        <v>12</v>
      </c>
      <c r="M31" s="379">
        <v>293</v>
      </c>
      <c r="N31" s="397">
        <v>12</v>
      </c>
      <c r="O31" s="379">
        <v>501</v>
      </c>
      <c r="P31" s="397">
        <v>12</v>
      </c>
      <c r="Q31" s="379">
        <v>641</v>
      </c>
      <c r="R31" s="397">
        <v>12</v>
      </c>
      <c r="S31" s="379">
        <v>686</v>
      </c>
      <c r="T31" s="397">
        <v>12</v>
      </c>
      <c r="U31" s="379">
        <v>801</v>
      </c>
      <c r="V31" s="397">
        <v>12</v>
      </c>
      <c r="W31" s="381">
        <v>1451</v>
      </c>
      <c r="X31" s="397">
        <v>12</v>
      </c>
      <c r="Y31" s="381">
        <v>2411</v>
      </c>
      <c r="Z31" s="397">
        <v>12</v>
      </c>
      <c r="AA31" s="381">
        <v>3471</v>
      </c>
      <c r="AB31" s="397">
        <v>12</v>
      </c>
      <c r="AC31" s="381">
        <v>6001</v>
      </c>
      <c r="AD31" s="397">
        <v>12</v>
      </c>
      <c r="AE31" s="381">
        <v>8201</v>
      </c>
      <c r="AF31" s="397">
        <v>12</v>
      </c>
      <c r="AG31" s="381">
        <v>13001</v>
      </c>
      <c r="AH31" s="397">
        <v>12</v>
      </c>
      <c r="AI31" s="381">
        <v>1451</v>
      </c>
      <c r="AJ31" s="397">
        <v>12</v>
      </c>
      <c r="AK31" s="381">
        <v>9001</v>
      </c>
      <c r="AL31" s="397">
        <v>12</v>
      </c>
      <c r="AM31" s="381">
        <v>15301</v>
      </c>
      <c r="AN31" s="397">
        <v>12</v>
      </c>
      <c r="AO31" s="381">
        <v>23001</v>
      </c>
      <c r="AP31" s="397">
        <v>12</v>
      </c>
      <c r="AQ31" s="381">
        <v>38301</v>
      </c>
      <c r="AR31" s="397">
        <v>12</v>
      </c>
      <c r="AS31" s="382"/>
      <c r="AT31" s="397"/>
      <c r="AU31" s="382"/>
      <c r="AV31" s="397"/>
      <c r="AW31" s="382"/>
      <c r="AX31" s="397"/>
      <c r="AY31" s="382"/>
      <c r="AZ31" s="397"/>
      <c r="BA31" s="382"/>
      <c r="BB31" s="397"/>
      <c r="BC31" s="382"/>
      <c r="BD31" s="397"/>
      <c r="BE31" s="382"/>
      <c r="BF31" s="397"/>
      <c r="BG31" s="382"/>
      <c r="BH31" s="397"/>
    </row>
    <row r="32" spans="1:60" x14ac:dyDescent="0.25">
      <c r="A32" s="379">
        <v>82</v>
      </c>
      <c r="B32" s="397">
        <v>12</v>
      </c>
      <c r="C32" s="379">
        <v>91</v>
      </c>
      <c r="D32" s="397">
        <v>12</v>
      </c>
      <c r="E32" s="379">
        <v>146</v>
      </c>
      <c r="F32" s="397">
        <v>12</v>
      </c>
      <c r="G32" s="379">
        <v>118</v>
      </c>
      <c r="H32" s="397">
        <v>12</v>
      </c>
      <c r="I32" s="379">
        <v>129</v>
      </c>
      <c r="J32" s="397">
        <v>12</v>
      </c>
      <c r="K32" s="379">
        <v>195</v>
      </c>
      <c r="L32" s="397">
        <v>12</v>
      </c>
      <c r="M32" s="379">
        <v>302</v>
      </c>
      <c r="N32" s="397">
        <v>12</v>
      </c>
      <c r="O32" s="379">
        <v>510</v>
      </c>
      <c r="P32" s="397">
        <v>12</v>
      </c>
      <c r="Q32" s="379">
        <v>655</v>
      </c>
      <c r="R32" s="397">
        <v>12</v>
      </c>
      <c r="S32" s="379">
        <v>700</v>
      </c>
      <c r="T32" s="397">
        <v>12</v>
      </c>
      <c r="U32" s="379">
        <v>830</v>
      </c>
      <c r="V32" s="397">
        <v>12</v>
      </c>
      <c r="W32" s="381">
        <v>1490</v>
      </c>
      <c r="X32" s="397">
        <v>12</v>
      </c>
      <c r="Y32" s="381">
        <v>2460</v>
      </c>
      <c r="Z32" s="397">
        <v>12</v>
      </c>
      <c r="AA32" s="381">
        <v>3570</v>
      </c>
      <c r="AB32" s="397">
        <v>12</v>
      </c>
      <c r="AC32" s="381">
        <v>6150</v>
      </c>
      <c r="AD32" s="397">
        <v>12</v>
      </c>
      <c r="AE32" s="381">
        <v>8400</v>
      </c>
      <c r="AF32" s="397">
        <v>12</v>
      </c>
      <c r="AG32" s="381">
        <v>13200</v>
      </c>
      <c r="AH32" s="397">
        <v>12</v>
      </c>
      <c r="AI32" s="381">
        <v>1490</v>
      </c>
      <c r="AJ32" s="397">
        <v>12</v>
      </c>
      <c r="AK32" s="381">
        <v>9200</v>
      </c>
      <c r="AL32" s="397">
        <v>12</v>
      </c>
      <c r="AM32" s="381">
        <v>16000</v>
      </c>
      <c r="AN32" s="397">
        <v>12</v>
      </c>
      <c r="AO32" s="381">
        <v>23300</v>
      </c>
      <c r="AP32" s="397">
        <v>12</v>
      </c>
      <c r="AQ32" s="381">
        <v>39300</v>
      </c>
      <c r="AR32" s="397">
        <v>12</v>
      </c>
      <c r="AS32" s="382">
        <v>330</v>
      </c>
      <c r="AT32" s="397">
        <v>15</v>
      </c>
      <c r="AU32" s="382">
        <v>700</v>
      </c>
      <c r="AV32" s="397">
        <v>15</v>
      </c>
      <c r="AW32" s="382">
        <v>134</v>
      </c>
      <c r="AX32" s="397">
        <v>15</v>
      </c>
      <c r="AY32" s="382">
        <v>220</v>
      </c>
      <c r="AZ32" s="397">
        <v>15</v>
      </c>
      <c r="BA32" s="382">
        <v>600</v>
      </c>
      <c r="BB32" s="397">
        <v>15</v>
      </c>
      <c r="BC32" s="382">
        <v>1800</v>
      </c>
      <c r="BD32" s="397">
        <v>15</v>
      </c>
      <c r="BE32" s="382">
        <v>1900</v>
      </c>
      <c r="BF32" s="397">
        <v>15</v>
      </c>
      <c r="BG32" s="382">
        <v>1800</v>
      </c>
      <c r="BH32" s="397">
        <v>15</v>
      </c>
    </row>
    <row r="33" spans="1:60" x14ac:dyDescent="0.25">
      <c r="A33" s="379">
        <v>83</v>
      </c>
      <c r="B33" s="397">
        <v>11</v>
      </c>
      <c r="C33" s="379">
        <v>92</v>
      </c>
      <c r="D33" s="397">
        <v>11</v>
      </c>
      <c r="E33" s="379">
        <v>147</v>
      </c>
      <c r="F33" s="397">
        <v>11</v>
      </c>
      <c r="G33" s="379">
        <v>119</v>
      </c>
      <c r="H33" s="397">
        <v>11</v>
      </c>
      <c r="I33" s="379">
        <v>130</v>
      </c>
      <c r="J33" s="397">
        <v>11</v>
      </c>
      <c r="K33" s="379">
        <v>196</v>
      </c>
      <c r="L33" s="397">
        <v>11</v>
      </c>
      <c r="M33" s="379">
        <v>303</v>
      </c>
      <c r="N33" s="397">
        <v>11</v>
      </c>
      <c r="O33" s="379">
        <v>511</v>
      </c>
      <c r="P33" s="397">
        <v>11</v>
      </c>
      <c r="Q33" s="379">
        <v>656</v>
      </c>
      <c r="R33" s="397">
        <v>11</v>
      </c>
      <c r="S33" s="379">
        <v>700</v>
      </c>
      <c r="T33" s="397">
        <v>11</v>
      </c>
      <c r="U33" s="379">
        <v>831</v>
      </c>
      <c r="V33" s="397">
        <v>11</v>
      </c>
      <c r="W33" s="381">
        <v>1491</v>
      </c>
      <c r="X33" s="397">
        <v>11</v>
      </c>
      <c r="Y33" s="381">
        <v>2461</v>
      </c>
      <c r="Z33" s="397">
        <v>11</v>
      </c>
      <c r="AA33" s="381">
        <v>3571</v>
      </c>
      <c r="AB33" s="397">
        <v>11</v>
      </c>
      <c r="AC33" s="381">
        <v>6151</v>
      </c>
      <c r="AD33" s="397">
        <v>11</v>
      </c>
      <c r="AE33" s="381">
        <v>8401</v>
      </c>
      <c r="AF33" s="397">
        <v>11</v>
      </c>
      <c r="AG33" s="381">
        <v>13201</v>
      </c>
      <c r="AH33" s="397">
        <v>11</v>
      </c>
      <c r="AI33" s="381">
        <v>1491</v>
      </c>
      <c r="AJ33" s="397">
        <v>11</v>
      </c>
      <c r="AK33" s="381">
        <v>9201</v>
      </c>
      <c r="AL33" s="397">
        <v>11</v>
      </c>
      <c r="AM33" s="381">
        <v>16001</v>
      </c>
      <c r="AN33" s="397">
        <v>11</v>
      </c>
      <c r="AO33" s="381">
        <v>23301</v>
      </c>
      <c r="AP33" s="397">
        <v>11</v>
      </c>
      <c r="AQ33" s="381">
        <v>39301</v>
      </c>
      <c r="AR33" s="397">
        <v>11</v>
      </c>
      <c r="AS33" s="382"/>
      <c r="AT33" s="397"/>
      <c r="AU33" s="382"/>
      <c r="AV33" s="397"/>
      <c r="AW33" s="382"/>
      <c r="AX33" s="397"/>
      <c r="AY33" s="382"/>
      <c r="AZ33" s="397"/>
      <c r="BA33" s="382"/>
      <c r="BB33" s="397"/>
      <c r="BC33" s="382"/>
      <c r="BD33" s="397"/>
      <c r="BE33" s="382"/>
      <c r="BF33" s="397"/>
      <c r="BG33" s="382"/>
      <c r="BH33" s="397"/>
    </row>
    <row r="34" spans="1:60" x14ac:dyDescent="0.25">
      <c r="A34" s="379">
        <v>84</v>
      </c>
      <c r="B34" s="397">
        <v>11</v>
      </c>
      <c r="C34" s="379">
        <v>93</v>
      </c>
      <c r="D34" s="397">
        <v>11</v>
      </c>
      <c r="E34" s="379">
        <v>150</v>
      </c>
      <c r="F34" s="397">
        <v>11</v>
      </c>
      <c r="G34" s="379">
        <v>122</v>
      </c>
      <c r="H34" s="397">
        <v>11</v>
      </c>
      <c r="I34" s="379">
        <v>133</v>
      </c>
      <c r="J34" s="397">
        <v>11</v>
      </c>
      <c r="K34" s="379">
        <v>200</v>
      </c>
      <c r="L34" s="397">
        <v>11</v>
      </c>
      <c r="M34" s="379">
        <v>312</v>
      </c>
      <c r="N34" s="397">
        <v>11</v>
      </c>
      <c r="O34" s="379">
        <v>520</v>
      </c>
      <c r="P34" s="397">
        <v>11</v>
      </c>
      <c r="Q34" s="379">
        <v>670</v>
      </c>
      <c r="R34" s="397">
        <v>11</v>
      </c>
      <c r="S34" s="379">
        <v>720</v>
      </c>
      <c r="T34" s="397">
        <v>11</v>
      </c>
      <c r="U34" s="379">
        <v>860</v>
      </c>
      <c r="V34" s="397">
        <v>11</v>
      </c>
      <c r="W34" s="381">
        <v>1550</v>
      </c>
      <c r="X34" s="397">
        <v>11</v>
      </c>
      <c r="Y34" s="381">
        <v>2560</v>
      </c>
      <c r="Z34" s="397">
        <v>11</v>
      </c>
      <c r="AA34" s="381">
        <v>4070</v>
      </c>
      <c r="AB34" s="397">
        <v>11</v>
      </c>
      <c r="AC34" s="381">
        <v>6300</v>
      </c>
      <c r="AD34" s="397">
        <v>11</v>
      </c>
      <c r="AE34" s="381">
        <v>9000</v>
      </c>
      <c r="AF34" s="397">
        <v>11</v>
      </c>
      <c r="AG34" s="381">
        <v>13400</v>
      </c>
      <c r="AH34" s="397">
        <v>11</v>
      </c>
      <c r="AI34" s="381">
        <v>1550</v>
      </c>
      <c r="AJ34" s="397">
        <v>11</v>
      </c>
      <c r="AK34" s="381">
        <v>9400</v>
      </c>
      <c r="AL34" s="397">
        <v>11</v>
      </c>
      <c r="AM34" s="381">
        <v>16300</v>
      </c>
      <c r="AN34" s="397">
        <v>11</v>
      </c>
      <c r="AO34" s="381">
        <v>24000</v>
      </c>
      <c r="AP34" s="397">
        <v>11</v>
      </c>
      <c r="AQ34" s="381">
        <v>40300</v>
      </c>
      <c r="AR34" s="397">
        <v>11</v>
      </c>
      <c r="AS34" s="382">
        <v>350</v>
      </c>
      <c r="AT34" s="397">
        <v>16</v>
      </c>
      <c r="AU34" s="382">
        <v>740</v>
      </c>
      <c r="AV34" s="397">
        <v>16</v>
      </c>
      <c r="AW34" s="382">
        <v>138</v>
      </c>
      <c r="AX34" s="397">
        <v>16</v>
      </c>
      <c r="AY34" s="382">
        <v>230</v>
      </c>
      <c r="AZ34" s="397">
        <v>16</v>
      </c>
      <c r="BA34" s="382">
        <v>650</v>
      </c>
      <c r="BB34" s="397">
        <v>16</v>
      </c>
      <c r="BC34" s="382">
        <v>1900</v>
      </c>
      <c r="BD34" s="397">
        <v>16</v>
      </c>
      <c r="BE34" s="382">
        <v>2000</v>
      </c>
      <c r="BF34" s="397">
        <v>16</v>
      </c>
      <c r="BG34" s="382">
        <v>1900</v>
      </c>
      <c r="BH34" s="397">
        <v>16</v>
      </c>
    </row>
    <row r="35" spans="1:60" x14ac:dyDescent="0.25">
      <c r="A35" s="379">
        <v>85</v>
      </c>
      <c r="B35" s="397">
        <v>10</v>
      </c>
      <c r="C35" s="379">
        <v>94</v>
      </c>
      <c r="D35" s="397">
        <v>10</v>
      </c>
      <c r="E35" s="379">
        <v>151</v>
      </c>
      <c r="F35" s="397">
        <v>10</v>
      </c>
      <c r="G35" s="379">
        <v>123</v>
      </c>
      <c r="H35" s="397">
        <v>10</v>
      </c>
      <c r="I35" s="379">
        <v>134</v>
      </c>
      <c r="J35" s="397">
        <v>10</v>
      </c>
      <c r="K35" s="379">
        <v>201</v>
      </c>
      <c r="L35" s="397">
        <v>10</v>
      </c>
      <c r="M35" s="379">
        <v>313</v>
      </c>
      <c r="N35" s="397">
        <v>10</v>
      </c>
      <c r="O35" s="379">
        <v>521</v>
      </c>
      <c r="P35" s="397">
        <v>10</v>
      </c>
      <c r="Q35" s="379">
        <v>671</v>
      </c>
      <c r="R35" s="397">
        <v>10</v>
      </c>
      <c r="S35" s="379">
        <v>721</v>
      </c>
      <c r="T35" s="397">
        <v>10</v>
      </c>
      <c r="U35" s="379">
        <v>861</v>
      </c>
      <c r="V35" s="397">
        <v>10</v>
      </c>
      <c r="W35" s="381">
        <v>1551</v>
      </c>
      <c r="X35" s="397">
        <v>10</v>
      </c>
      <c r="Y35" s="381">
        <v>2561</v>
      </c>
      <c r="Z35" s="397">
        <v>10</v>
      </c>
      <c r="AA35" s="381">
        <v>4071</v>
      </c>
      <c r="AB35" s="397">
        <v>10</v>
      </c>
      <c r="AC35" s="381">
        <v>6301</v>
      </c>
      <c r="AD35" s="397">
        <v>10</v>
      </c>
      <c r="AE35" s="381">
        <v>9001</v>
      </c>
      <c r="AF35" s="397">
        <v>10</v>
      </c>
      <c r="AG35" s="381">
        <v>13401</v>
      </c>
      <c r="AH35" s="397">
        <v>10</v>
      </c>
      <c r="AI35" s="381">
        <v>1551</v>
      </c>
      <c r="AJ35" s="397">
        <v>10</v>
      </c>
      <c r="AK35" s="381">
        <v>9401</v>
      </c>
      <c r="AL35" s="397">
        <v>10</v>
      </c>
      <c r="AM35" s="381">
        <v>16301</v>
      </c>
      <c r="AN35" s="397">
        <v>10</v>
      </c>
      <c r="AO35" s="381">
        <v>24001</v>
      </c>
      <c r="AP35" s="397">
        <v>10</v>
      </c>
      <c r="AQ35" s="381">
        <v>40301</v>
      </c>
      <c r="AR35" s="397">
        <v>10</v>
      </c>
      <c r="AS35" s="382"/>
      <c r="AT35" s="397"/>
      <c r="AU35" s="382"/>
      <c r="AV35" s="397"/>
      <c r="AW35" s="382"/>
      <c r="AX35" s="397"/>
      <c r="AY35" s="382"/>
      <c r="AZ35" s="397"/>
      <c r="BA35" s="382"/>
      <c r="BB35" s="397"/>
      <c r="BC35" s="382"/>
      <c r="BD35" s="397"/>
      <c r="BE35" s="382"/>
      <c r="BF35" s="397"/>
      <c r="BG35" s="382"/>
      <c r="BH35" s="397"/>
    </row>
    <row r="36" spans="1:60" x14ac:dyDescent="0.25">
      <c r="A36" s="379">
        <v>87</v>
      </c>
      <c r="B36" s="397">
        <v>10</v>
      </c>
      <c r="C36" s="379">
        <v>96</v>
      </c>
      <c r="D36" s="397">
        <v>10</v>
      </c>
      <c r="E36" s="379">
        <v>154</v>
      </c>
      <c r="F36" s="397">
        <v>10</v>
      </c>
      <c r="G36" s="379">
        <v>126</v>
      </c>
      <c r="H36" s="397">
        <v>10</v>
      </c>
      <c r="I36" s="379">
        <v>137</v>
      </c>
      <c r="J36" s="397">
        <v>10</v>
      </c>
      <c r="K36" s="379">
        <v>205</v>
      </c>
      <c r="L36" s="397">
        <v>10</v>
      </c>
      <c r="M36" s="379">
        <v>322</v>
      </c>
      <c r="N36" s="397">
        <v>10</v>
      </c>
      <c r="O36" s="379">
        <v>530</v>
      </c>
      <c r="P36" s="397">
        <v>10</v>
      </c>
      <c r="Q36" s="379">
        <v>685</v>
      </c>
      <c r="R36" s="397">
        <v>10</v>
      </c>
      <c r="S36" s="379">
        <v>740</v>
      </c>
      <c r="T36" s="397">
        <v>10</v>
      </c>
      <c r="U36" s="379">
        <v>890</v>
      </c>
      <c r="V36" s="397">
        <v>10</v>
      </c>
      <c r="W36" s="381">
        <v>2000</v>
      </c>
      <c r="X36" s="397">
        <v>10</v>
      </c>
      <c r="Y36" s="381">
        <v>3060</v>
      </c>
      <c r="Z36" s="397">
        <v>10</v>
      </c>
      <c r="AA36" s="381">
        <v>4170</v>
      </c>
      <c r="AB36" s="397">
        <v>10</v>
      </c>
      <c r="AC36" s="381">
        <v>6450</v>
      </c>
      <c r="AD36" s="397">
        <v>10</v>
      </c>
      <c r="AE36" s="381">
        <v>9200</v>
      </c>
      <c r="AF36" s="397">
        <v>10</v>
      </c>
      <c r="AG36" s="381">
        <v>14000</v>
      </c>
      <c r="AH36" s="397">
        <v>10</v>
      </c>
      <c r="AI36" s="381">
        <v>2000</v>
      </c>
      <c r="AJ36" s="397">
        <v>10</v>
      </c>
      <c r="AK36" s="381">
        <v>10000</v>
      </c>
      <c r="AL36" s="397">
        <v>10</v>
      </c>
      <c r="AM36" s="381">
        <v>17000</v>
      </c>
      <c r="AN36" s="397">
        <v>10</v>
      </c>
      <c r="AO36" s="381">
        <v>24300</v>
      </c>
      <c r="AP36" s="397">
        <v>10</v>
      </c>
      <c r="AQ36" s="381">
        <v>41300</v>
      </c>
      <c r="AR36" s="397">
        <v>10</v>
      </c>
      <c r="AS36" s="382">
        <v>370</v>
      </c>
      <c r="AT36" s="397">
        <v>17</v>
      </c>
      <c r="AU36" s="382">
        <v>780</v>
      </c>
      <c r="AV36" s="397">
        <v>17</v>
      </c>
      <c r="AW36" s="382">
        <v>142</v>
      </c>
      <c r="AX36" s="397">
        <v>17</v>
      </c>
      <c r="AY36" s="382">
        <v>240</v>
      </c>
      <c r="AZ36" s="397">
        <v>17</v>
      </c>
      <c r="BA36" s="382">
        <v>700</v>
      </c>
      <c r="BB36" s="397">
        <v>17</v>
      </c>
      <c r="BC36" s="382">
        <v>2000</v>
      </c>
      <c r="BD36" s="397">
        <v>17</v>
      </c>
      <c r="BE36" s="382">
        <v>2200</v>
      </c>
      <c r="BF36" s="397">
        <v>17</v>
      </c>
      <c r="BG36" s="382">
        <v>2000</v>
      </c>
      <c r="BH36" s="397">
        <v>17</v>
      </c>
    </row>
    <row r="37" spans="1:60" x14ac:dyDescent="0.25">
      <c r="A37" s="379">
        <v>88</v>
      </c>
      <c r="B37" s="397">
        <v>9</v>
      </c>
      <c r="C37" s="379">
        <v>97</v>
      </c>
      <c r="D37" s="397">
        <v>9</v>
      </c>
      <c r="E37" s="379">
        <v>155</v>
      </c>
      <c r="F37" s="397">
        <v>9</v>
      </c>
      <c r="G37" s="379">
        <v>127</v>
      </c>
      <c r="H37" s="397">
        <v>9</v>
      </c>
      <c r="I37" s="379">
        <v>138</v>
      </c>
      <c r="J37" s="397">
        <v>9</v>
      </c>
      <c r="K37" s="379">
        <v>206</v>
      </c>
      <c r="L37" s="397">
        <v>9</v>
      </c>
      <c r="M37" s="379">
        <v>323</v>
      </c>
      <c r="N37" s="397">
        <v>9</v>
      </c>
      <c r="O37" s="379">
        <v>531</v>
      </c>
      <c r="P37" s="397">
        <v>9</v>
      </c>
      <c r="Q37" s="379">
        <v>686</v>
      </c>
      <c r="R37" s="397">
        <v>9</v>
      </c>
      <c r="S37" s="379">
        <v>741</v>
      </c>
      <c r="T37" s="397">
        <v>9</v>
      </c>
      <c r="U37" s="379">
        <v>891</v>
      </c>
      <c r="V37" s="397">
        <v>9</v>
      </c>
      <c r="W37" s="381">
        <v>2001</v>
      </c>
      <c r="X37" s="397">
        <v>9</v>
      </c>
      <c r="Y37" s="381">
        <v>3060</v>
      </c>
      <c r="Z37" s="397">
        <v>9</v>
      </c>
      <c r="AA37" s="381">
        <v>4171</v>
      </c>
      <c r="AB37" s="397">
        <v>9</v>
      </c>
      <c r="AC37" s="381">
        <v>6451</v>
      </c>
      <c r="AD37" s="397">
        <v>9</v>
      </c>
      <c r="AE37" s="381">
        <v>9201</v>
      </c>
      <c r="AF37" s="397">
        <v>9</v>
      </c>
      <c r="AG37" s="381">
        <v>14001</v>
      </c>
      <c r="AH37" s="397">
        <v>9</v>
      </c>
      <c r="AI37" s="381">
        <v>2001</v>
      </c>
      <c r="AJ37" s="397">
        <v>9</v>
      </c>
      <c r="AK37" s="381">
        <v>10001</v>
      </c>
      <c r="AL37" s="397">
        <v>9</v>
      </c>
      <c r="AM37" s="381">
        <v>17001</v>
      </c>
      <c r="AN37" s="397">
        <v>9</v>
      </c>
      <c r="AO37" s="381">
        <v>24301</v>
      </c>
      <c r="AP37" s="397">
        <v>9</v>
      </c>
      <c r="AQ37" s="381">
        <v>41301</v>
      </c>
      <c r="AR37" s="397">
        <v>9</v>
      </c>
      <c r="AS37" s="382"/>
      <c r="AT37" s="397"/>
      <c r="AU37" s="382"/>
      <c r="AV37" s="397"/>
      <c r="AW37" s="382"/>
      <c r="AX37" s="397"/>
      <c r="AY37" s="382"/>
      <c r="AZ37" s="397"/>
      <c r="BA37" s="382"/>
      <c r="BB37" s="397"/>
      <c r="BC37" s="382"/>
      <c r="BD37" s="397"/>
      <c r="BE37" s="382"/>
      <c r="BF37" s="397"/>
      <c r="BG37" s="382"/>
      <c r="BH37" s="397"/>
    </row>
    <row r="38" spans="1:60" x14ac:dyDescent="0.25">
      <c r="A38" s="379">
        <v>90</v>
      </c>
      <c r="B38" s="397">
        <v>9</v>
      </c>
      <c r="C38" s="379">
        <v>99</v>
      </c>
      <c r="D38" s="397">
        <v>9</v>
      </c>
      <c r="E38" s="379">
        <v>158</v>
      </c>
      <c r="F38" s="397">
        <v>9</v>
      </c>
      <c r="G38" s="379">
        <v>130</v>
      </c>
      <c r="H38" s="397">
        <v>9</v>
      </c>
      <c r="I38" s="379">
        <v>141</v>
      </c>
      <c r="J38" s="397">
        <v>9</v>
      </c>
      <c r="K38" s="379">
        <v>210</v>
      </c>
      <c r="L38" s="397">
        <v>9</v>
      </c>
      <c r="M38" s="379">
        <v>332</v>
      </c>
      <c r="N38" s="397">
        <v>9</v>
      </c>
      <c r="O38" s="379">
        <v>540</v>
      </c>
      <c r="P38" s="397">
        <v>9</v>
      </c>
      <c r="Q38" s="379">
        <v>705</v>
      </c>
      <c r="R38" s="397">
        <v>9</v>
      </c>
      <c r="S38" s="379">
        <v>760</v>
      </c>
      <c r="T38" s="397">
        <v>9</v>
      </c>
      <c r="U38" s="379">
        <v>920</v>
      </c>
      <c r="V38" s="397">
        <v>9</v>
      </c>
      <c r="W38" s="381">
        <v>2050</v>
      </c>
      <c r="X38" s="397">
        <v>9</v>
      </c>
      <c r="Y38" s="381">
        <v>3160</v>
      </c>
      <c r="Z38" s="397">
        <v>9</v>
      </c>
      <c r="AA38" s="381">
        <v>4270</v>
      </c>
      <c r="AB38" s="397">
        <v>9</v>
      </c>
      <c r="AC38" s="381">
        <v>7000</v>
      </c>
      <c r="AD38" s="397">
        <v>9</v>
      </c>
      <c r="AE38" s="381">
        <v>9400</v>
      </c>
      <c r="AF38" s="397">
        <v>9</v>
      </c>
      <c r="AG38" s="381">
        <v>14200</v>
      </c>
      <c r="AH38" s="397">
        <v>9</v>
      </c>
      <c r="AI38" s="381">
        <v>2050</v>
      </c>
      <c r="AJ38" s="397">
        <v>9</v>
      </c>
      <c r="AK38" s="381">
        <v>10200</v>
      </c>
      <c r="AL38" s="397">
        <v>9</v>
      </c>
      <c r="AM38" s="381">
        <v>17300</v>
      </c>
      <c r="AN38" s="397">
        <v>9</v>
      </c>
      <c r="AO38" s="381">
        <v>25000</v>
      </c>
      <c r="AP38" s="397">
        <v>9</v>
      </c>
      <c r="AQ38" s="381">
        <v>42300</v>
      </c>
      <c r="AR38" s="397">
        <v>9</v>
      </c>
      <c r="AS38" s="382">
        <v>390</v>
      </c>
      <c r="AT38" s="397">
        <v>18</v>
      </c>
      <c r="AU38" s="382">
        <v>820</v>
      </c>
      <c r="AV38" s="397">
        <v>18</v>
      </c>
      <c r="AW38" s="382">
        <v>146</v>
      </c>
      <c r="AX38" s="397">
        <v>18</v>
      </c>
      <c r="AY38" s="382">
        <v>260</v>
      </c>
      <c r="AZ38" s="397">
        <v>18</v>
      </c>
      <c r="BA38" s="382">
        <v>800</v>
      </c>
      <c r="BB38" s="397">
        <v>18</v>
      </c>
      <c r="BC38" s="382">
        <v>2200</v>
      </c>
      <c r="BD38" s="397">
        <v>18</v>
      </c>
      <c r="BE38" s="382">
        <v>2400</v>
      </c>
      <c r="BF38" s="397">
        <v>18</v>
      </c>
      <c r="BG38" s="382">
        <v>2200</v>
      </c>
      <c r="BH38" s="397">
        <v>18</v>
      </c>
    </row>
    <row r="39" spans="1:60" x14ac:dyDescent="0.25">
      <c r="A39" s="379">
        <v>91</v>
      </c>
      <c r="B39" s="397">
        <v>8</v>
      </c>
      <c r="C39" s="379">
        <v>100</v>
      </c>
      <c r="D39" s="397">
        <v>8</v>
      </c>
      <c r="E39" s="379">
        <v>159</v>
      </c>
      <c r="F39" s="397">
        <v>8</v>
      </c>
      <c r="G39" s="379">
        <v>131</v>
      </c>
      <c r="H39" s="397">
        <v>8</v>
      </c>
      <c r="I39" s="379">
        <v>142</v>
      </c>
      <c r="J39" s="397">
        <v>8</v>
      </c>
      <c r="K39" s="379">
        <v>211</v>
      </c>
      <c r="L39" s="397">
        <v>8</v>
      </c>
      <c r="M39" s="379">
        <v>333</v>
      </c>
      <c r="N39" s="397">
        <v>8</v>
      </c>
      <c r="O39" s="379">
        <v>541</v>
      </c>
      <c r="P39" s="397">
        <v>8</v>
      </c>
      <c r="Q39" s="379">
        <v>706</v>
      </c>
      <c r="R39" s="397">
        <v>8</v>
      </c>
      <c r="S39" s="379">
        <v>761</v>
      </c>
      <c r="T39" s="397">
        <v>8</v>
      </c>
      <c r="U39" s="379">
        <v>921</v>
      </c>
      <c r="V39" s="397">
        <v>8</v>
      </c>
      <c r="W39" s="381">
        <v>1051</v>
      </c>
      <c r="X39" s="397">
        <v>8</v>
      </c>
      <c r="Y39" s="381">
        <v>3160</v>
      </c>
      <c r="Z39" s="397">
        <v>8</v>
      </c>
      <c r="AA39" s="381">
        <v>4271</v>
      </c>
      <c r="AB39" s="397">
        <v>8</v>
      </c>
      <c r="AC39" s="381">
        <v>7001</v>
      </c>
      <c r="AD39" s="397">
        <v>8</v>
      </c>
      <c r="AE39" s="381">
        <v>9401</v>
      </c>
      <c r="AF39" s="397">
        <v>8</v>
      </c>
      <c r="AG39" s="381">
        <v>14201</v>
      </c>
      <c r="AH39" s="397">
        <v>8</v>
      </c>
      <c r="AI39" s="381">
        <v>2051</v>
      </c>
      <c r="AJ39" s="397">
        <v>8</v>
      </c>
      <c r="AK39" s="381">
        <v>10201</v>
      </c>
      <c r="AL39" s="397">
        <v>8</v>
      </c>
      <c r="AM39" s="381">
        <v>17301</v>
      </c>
      <c r="AN39" s="397">
        <v>8</v>
      </c>
      <c r="AO39" s="381">
        <v>25001</v>
      </c>
      <c r="AP39" s="397">
        <v>8</v>
      </c>
      <c r="AQ39" s="381">
        <v>42301</v>
      </c>
      <c r="AR39" s="397">
        <v>8</v>
      </c>
      <c r="AS39" s="382"/>
      <c r="AT39" s="397"/>
      <c r="AU39" s="382"/>
      <c r="AV39" s="397"/>
      <c r="AW39" s="382"/>
      <c r="AX39" s="397"/>
      <c r="AY39" s="382"/>
      <c r="AZ39" s="397"/>
      <c r="BA39" s="382"/>
      <c r="BB39" s="397"/>
      <c r="BC39" s="382"/>
      <c r="BD39" s="397"/>
      <c r="BE39" s="382"/>
      <c r="BF39" s="397"/>
      <c r="BG39" s="382"/>
      <c r="BH39" s="397"/>
    </row>
    <row r="40" spans="1:60" x14ac:dyDescent="0.25">
      <c r="A40" s="379">
        <v>93</v>
      </c>
      <c r="B40" s="397">
        <v>8</v>
      </c>
      <c r="C40" s="379">
        <v>102</v>
      </c>
      <c r="D40" s="397">
        <v>8</v>
      </c>
      <c r="E40" s="379">
        <v>162</v>
      </c>
      <c r="F40" s="397">
        <v>8</v>
      </c>
      <c r="G40" s="379">
        <v>134</v>
      </c>
      <c r="H40" s="397">
        <v>8</v>
      </c>
      <c r="I40" s="379">
        <v>145</v>
      </c>
      <c r="J40" s="397">
        <v>8</v>
      </c>
      <c r="K40" s="379">
        <v>215</v>
      </c>
      <c r="L40" s="397">
        <v>8</v>
      </c>
      <c r="M40" s="379">
        <v>342</v>
      </c>
      <c r="N40" s="397">
        <v>8</v>
      </c>
      <c r="O40" s="379">
        <v>550</v>
      </c>
      <c r="P40" s="397">
        <v>8</v>
      </c>
      <c r="Q40" s="379">
        <v>725</v>
      </c>
      <c r="R40" s="397">
        <v>8</v>
      </c>
      <c r="S40" s="379">
        <v>780</v>
      </c>
      <c r="T40" s="397">
        <v>8</v>
      </c>
      <c r="U40" s="379">
        <v>950</v>
      </c>
      <c r="V40" s="397">
        <v>8</v>
      </c>
      <c r="W40" s="381">
        <v>2100</v>
      </c>
      <c r="X40" s="397">
        <v>8</v>
      </c>
      <c r="Y40" s="381">
        <v>3260</v>
      </c>
      <c r="Z40" s="397">
        <v>8</v>
      </c>
      <c r="AA40" s="381">
        <v>4370</v>
      </c>
      <c r="AB40" s="397">
        <v>8</v>
      </c>
      <c r="AC40" s="381">
        <v>7150</v>
      </c>
      <c r="AD40" s="397">
        <v>8</v>
      </c>
      <c r="AE40" s="381">
        <v>10000</v>
      </c>
      <c r="AF40" s="397">
        <v>8</v>
      </c>
      <c r="AG40" s="381">
        <v>15000</v>
      </c>
      <c r="AH40" s="397">
        <v>8</v>
      </c>
      <c r="AI40" s="381">
        <v>2100</v>
      </c>
      <c r="AJ40" s="397">
        <v>8</v>
      </c>
      <c r="AK40" s="381">
        <v>10400</v>
      </c>
      <c r="AL40" s="397">
        <v>8</v>
      </c>
      <c r="AM40" s="381">
        <v>18000</v>
      </c>
      <c r="AN40" s="397">
        <v>8</v>
      </c>
      <c r="AO40" s="381">
        <v>25300</v>
      </c>
      <c r="AP40" s="397">
        <v>8</v>
      </c>
      <c r="AQ40" s="381">
        <v>43300</v>
      </c>
      <c r="AR40" s="397">
        <v>8</v>
      </c>
      <c r="AS40" s="382">
        <v>420</v>
      </c>
      <c r="AT40" s="397">
        <v>19</v>
      </c>
      <c r="AU40" s="382">
        <v>880</v>
      </c>
      <c r="AV40" s="397">
        <v>19</v>
      </c>
      <c r="AW40" s="382">
        <v>150</v>
      </c>
      <c r="AX40" s="397">
        <v>19</v>
      </c>
      <c r="AY40" s="382">
        <v>280</v>
      </c>
      <c r="AZ40" s="397">
        <v>19</v>
      </c>
      <c r="BA40" s="382">
        <v>900</v>
      </c>
      <c r="BB40" s="397">
        <v>19</v>
      </c>
      <c r="BC40" s="382">
        <v>2400</v>
      </c>
      <c r="BD40" s="397">
        <v>19</v>
      </c>
      <c r="BE40" s="382">
        <v>2600</v>
      </c>
      <c r="BF40" s="397">
        <v>19</v>
      </c>
      <c r="BG40" s="382">
        <v>2400</v>
      </c>
      <c r="BH40" s="397">
        <v>19</v>
      </c>
    </row>
    <row r="41" spans="1:60" x14ac:dyDescent="0.25">
      <c r="A41" s="379">
        <v>94</v>
      </c>
      <c r="B41" s="397">
        <v>7</v>
      </c>
      <c r="C41" s="379">
        <v>103</v>
      </c>
      <c r="D41" s="397">
        <v>7</v>
      </c>
      <c r="E41" s="379">
        <v>163</v>
      </c>
      <c r="F41" s="397">
        <v>7</v>
      </c>
      <c r="G41" s="379">
        <v>135</v>
      </c>
      <c r="H41" s="397">
        <v>7</v>
      </c>
      <c r="I41" s="379">
        <v>146</v>
      </c>
      <c r="J41" s="397">
        <v>7</v>
      </c>
      <c r="K41" s="379">
        <v>216</v>
      </c>
      <c r="L41" s="397">
        <v>7</v>
      </c>
      <c r="M41" s="379">
        <v>343</v>
      </c>
      <c r="N41" s="397">
        <v>7</v>
      </c>
      <c r="O41" s="379">
        <v>551</v>
      </c>
      <c r="P41" s="397">
        <v>7</v>
      </c>
      <c r="Q41" s="379">
        <v>726</v>
      </c>
      <c r="R41" s="397">
        <v>7</v>
      </c>
      <c r="S41" s="379">
        <v>781</v>
      </c>
      <c r="T41" s="397">
        <v>7</v>
      </c>
      <c r="U41" s="379">
        <v>951</v>
      </c>
      <c r="V41" s="397">
        <v>7</v>
      </c>
      <c r="W41" s="381">
        <v>2101</v>
      </c>
      <c r="X41" s="397">
        <v>7</v>
      </c>
      <c r="Y41" s="381">
        <v>3261</v>
      </c>
      <c r="Z41" s="397">
        <v>7</v>
      </c>
      <c r="AA41" s="381">
        <v>4371</v>
      </c>
      <c r="AB41" s="397">
        <v>7</v>
      </c>
      <c r="AC41" s="381">
        <v>7151</v>
      </c>
      <c r="AD41" s="397">
        <v>7</v>
      </c>
      <c r="AE41" s="381">
        <v>10001</v>
      </c>
      <c r="AF41" s="397">
        <v>7</v>
      </c>
      <c r="AG41" s="381">
        <v>15001</v>
      </c>
      <c r="AH41" s="397">
        <v>7</v>
      </c>
      <c r="AI41" s="381">
        <v>2101</v>
      </c>
      <c r="AJ41" s="397">
        <v>7</v>
      </c>
      <c r="AK41" s="381">
        <v>10401</v>
      </c>
      <c r="AL41" s="397">
        <v>7</v>
      </c>
      <c r="AM41" s="381">
        <v>18001</v>
      </c>
      <c r="AN41" s="397">
        <v>7</v>
      </c>
      <c r="AO41" s="381">
        <v>25301</v>
      </c>
      <c r="AP41" s="397">
        <v>7</v>
      </c>
      <c r="AQ41" s="381">
        <v>43301</v>
      </c>
      <c r="AR41" s="397">
        <v>7</v>
      </c>
      <c r="AS41" s="382"/>
      <c r="AT41" s="397"/>
      <c r="AU41" s="382"/>
      <c r="AV41" s="397"/>
      <c r="AW41" s="382"/>
      <c r="AX41" s="397"/>
      <c r="AY41" s="382"/>
      <c r="AZ41" s="397"/>
      <c r="BA41" s="382"/>
      <c r="BB41" s="397"/>
      <c r="BC41" s="382"/>
      <c r="BD41" s="397"/>
      <c r="BE41" s="382"/>
      <c r="BF41" s="397"/>
      <c r="BG41" s="382"/>
      <c r="BH41" s="397"/>
    </row>
    <row r="42" spans="1:60" x14ac:dyDescent="0.25">
      <c r="A42" s="379">
        <v>97</v>
      </c>
      <c r="B42" s="397">
        <v>7</v>
      </c>
      <c r="C42" s="379">
        <v>106</v>
      </c>
      <c r="D42" s="397">
        <v>7</v>
      </c>
      <c r="E42" s="379">
        <v>166</v>
      </c>
      <c r="F42" s="397">
        <v>7</v>
      </c>
      <c r="G42" s="379">
        <v>138</v>
      </c>
      <c r="H42" s="397">
        <v>7</v>
      </c>
      <c r="I42" s="379">
        <v>149</v>
      </c>
      <c r="J42" s="397">
        <v>7</v>
      </c>
      <c r="K42" s="379">
        <v>220</v>
      </c>
      <c r="L42" s="397">
        <v>7</v>
      </c>
      <c r="M42" s="379">
        <v>352</v>
      </c>
      <c r="N42" s="397">
        <v>7</v>
      </c>
      <c r="O42" s="379">
        <v>560</v>
      </c>
      <c r="P42" s="397">
        <v>7</v>
      </c>
      <c r="Q42" s="379">
        <v>745</v>
      </c>
      <c r="R42" s="397">
        <v>7</v>
      </c>
      <c r="S42" s="379">
        <v>800</v>
      </c>
      <c r="T42" s="397">
        <v>7</v>
      </c>
      <c r="U42" s="379">
        <v>980</v>
      </c>
      <c r="V42" s="397">
        <v>7</v>
      </c>
      <c r="W42" s="381">
        <v>2150</v>
      </c>
      <c r="X42" s="397">
        <v>7</v>
      </c>
      <c r="Y42" s="381">
        <v>3360</v>
      </c>
      <c r="Z42" s="397">
        <v>7</v>
      </c>
      <c r="AA42" s="381">
        <v>4470</v>
      </c>
      <c r="AB42" s="397">
        <v>7</v>
      </c>
      <c r="AC42" s="381">
        <v>7300</v>
      </c>
      <c r="AD42" s="397">
        <v>7</v>
      </c>
      <c r="AE42" s="381">
        <v>10200</v>
      </c>
      <c r="AF42" s="397">
        <v>7</v>
      </c>
      <c r="AG42" s="381">
        <v>15300</v>
      </c>
      <c r="AH42" s="397">
        <v>7</v>
      </c>
      <c r="AI42" s="381">
        <v>2150</v>
      </c>
      <c r="AJ42" s="397">
        <v>7</v>
      </c>
      <c r="AK42" s="381">
        <v>11000</v>
      </c>
      <c r="AL42" s="397">
        <v>7</v>
      </c>
      <c r="AM42" s="381">
        <v>18300</v>
      </c>
      <c r="AN42" s="397">
        <v>7</v>
      </c>
      <c r="AO42" s="381">
        <v>26000</v>
      </c>
      <c r="AP42" s="397">
        <v>7</v>
      </c>
      <c r="AQ42" s="381">
        <v>44300</v>
      </c>
      <c r="AR42" s="397">
        <v>7</v>
      </c>
      <c r="AS42" s="382">
        <v>450</v>
      </c>
      <c r="AT42" s="397">
        <v>20</v>
      </c>
      <c r="AU42" s="382">
        <v>940</v>
      </c>
      <c r="AV42" s="397">
        <v>20</v>
      </c>
      <c r="AW42" s="382">
        <v>154</v>
      </c>
      <c r="AX42" s="397">
        <v>20</v>
      </c>
      <c r="AY42" s="382">
        <v>300</v>
      </c>
      <c r="AZ42" s="397">
        <v>20</v>
      </c>
      <c r="BA42" s="382">
        <v>1000</v>
      </c>
      <c r="BB42" s="397">
        <v>20</v>
      </c>
      <c r="BC42" s="382">
        <v>2600</v>
      </c>
      <c r="BD42" s="397">
        <v>20</v>
      </c>
      <c r="BE42" s="382">
        <v>2800</v>
      </c>
      <c r="BF42" s="397">
        <v>20</v>
      </c>
      <c r="BG42" s="382">
        <v>2600</v>
      </c>
      <c r="BH42" s="397">
        <v>20</v>
      </c>
    </row>
    <row r="43" spans="1:60" x14ac:dyDescent="0.25">
      <c r="A43" s="379">
        <v>98</v>
      </c>
      <c r="B43" s="397">
        <v>6</v>
      </c>
      <c r="C43" s="379">
        <v>107</v>
      </c>
      <c r="D43" s="397">
        <v>6</v>
      </c>
      <c r="E43" s="379">
        <v>167</v>
      </c>
      <c r="F43" s="397">
        <v>6</v>
      </c>
      <c r="G43" s="379">
        <v>139</v>
      </c>
      <c r="H43" s="397">
        <v>6</v>
      </c>
      <c r="I43" s="379">
        <v>150</v>
      </c>
      <c r="J43" s="397">
        <v>6</v>
      </c>
      <c r="K43" s="379">
        <v>221</v>
      </c>
      <c r="L43" s="397">
        <v>6</v>
      </c>
      <c r="M43" s="379">
        <v>353</v>
      </c>
      <c r="N43" s="397">
        <v>6</v>
      </c>
      <c r="O43" s="379">
        <v>561</v>
      </c>
      <c r="P43" s="397">
        <v>6</v>
      </c>
      <c r="Q43" s="379">
        <v>746</v>
      </c>
      <c r="R43" s="397">
        <v>6</v>
      </c>
      <c r="S43" s="379">
        <v>801</v>
      </c>
      <c r="T43" s="397">
        <v>6</v>
      </c>
      <c r="U43" s="379">
        <v>981</v>
      </c>
      <c r="V43" s="397">
        <v>6</v>
      </c>
      <c r="W43" s="381">
        <v>2151</v>
      </c>
      <c r="X43" s="397">
        <v>6</v>
      </c>
      <c r="Y43" s="381">
        <v>3361</v>
      </c>
      <c r="Z43" s="397">
        <v>6</v>
      </c>
      <c r="AA43" s="381">
        <v>4471</v>
      </c>
      <c r="AB43" s="397">
        <v>6</v>
      </c>
      <c r="AC43" s="381">
        <v>7301</v>
      </c>
      <c r="AD43" s="397">
        <v>6</v>
      </c>
      <c r="AE43" s="381">
        <v>10201</v>
      </c>
      <c r="AF43" s="397">
        <v>6</v>
      </c>
      <c r="AG43" s="381">
        <v>15301</v>
      </c>
      <c r="AH43" s="397">
        <v>6</v>
      </c>
      <c r="AI43" s="381">
        <v>2151</v>
      </c>
      <c r="AJ43" s="397">
        <v>6</v>
      </c>
      <c r="AK43" s="381">
        <v>11001</v>
      </c>
      <c r="AL43" s="397">
        <v>6</v>
      </c>
      <c r="AM43" s="381">
        <v>18301</v>
      </c>
      <c r="AN43" s="397">
        <v>6</v>
      </c>
      <c r="AO43" s="381">
        <v>26001</v>
      </c>
      <c r="AP43" s="397">
        <v>6</v>
      </c>
      <c r="AQ43" s="381">
        <v>44301</v>
      </c>
      <c r="AR43" s="397">
        <v>6</v>
      </c>
      <c r="AS43" s="382"/>
      <c r="AT43" s="397"/>
      <c r="AU43" s="382"/>
      <c r="AV43" s="397"/>
      <c r="AW43" s="382"/>
      <c r="AX43" s="397"/>
      <c r="AY43" s="382"/>
      <c r="AZ43" s="397"/>
      <c r="BA43" s="382"/>
      <c r="BB43" s="397"/>
      <c r="BC43" s="382"/>
      <c r="BD43" s="397"/>
      <c r="BE43" s="382"/>
      <c r="BF43" s="397"/>
      <c r="BG43" s="382"/>
      <c r="BH43" s="397"/>
    </row>
    <row r="44" spans="1:60" x14ac:dyDescent="0.25">
      <c r="A44" s="379">
        <v>101</v>
      </c>
      <c r="B44" s="397">
        <v>6</v>
      </c>
      <c r="C44" s="379">
        <v>110</v>
      </c>
      <c r="D44" s="397">
        <v>6</v>
      </c>
      <c r="E44" s="379">
        <v>170</v>
      </c>
      <c r="F44" s="397">
        <v>6</v>
      </c>
      <c r="G44" s="379">
        <v>142</v>
      </c>
      <c r="H44" s="397">
        <v>6</v>
      </c>
      <c r="I44" s="379">
        <v>153</v>
      </c>
      <c r="J44" s="397">
        <v>6</v>
      </c>
      <c r="K44" s="379">
        <v>225</v>
      </c>
      <c r="L44" s="397">
        <v>6</v>
      </c>
      <c r="M44" s="379">
        <v>362</v>
      </c>
      <c r="N44" s="397">
        <v>6</v>
      </c>
      <c r="O44" s="379">
        <v>570</v>
      </c>
      <c r="P44" s="397">
        <v>6</v>
      </c>
      <c r="Q44" s="379">
        <v>765</v>
      </c>
      <c r="R44" s="397">
        <v>6</v>
      </c>
      <c r="S44" s="379">
        <v>820</v>
      </c>
      <c r="T44" s="397">
        <v>6</v>
      </c>
      <c r="U44" s="379">
        <v>1010</v>
      </c>
      <c r="V44" s="397">
        <v>6</v>
      </c>
      <c r="W44" s="381">
        <v>2200</v>
      </c>
      <c r="X44" s="397">
        <v>6</v>
      </c>
      <c r="Y44" s="381">
        <v>3510</v>
      </c>
      <c r="Z44" s="397">
        <v>6</v>
      </c>
      <c r="AA44" s="381">
        <v>5020</v>
      </c>
      <c r="AB44" s="397">
        <v>6</v>
      </c>
      <c r="AC44" s="381">
        <v>7450</v>
      </c>
      <c r="AD44" s="397">
        <v>6</v>
      </c>
      <c r="AE44" s="381">
        <v>10500</v>
      </c>
      <c r="AF44" s="397">
        <v>6</v>
      </c>
      <c r="AG44" s="381">
        <v>16000</v>
      </c>
      <c r="AH44" s="397">
        <v>6</v>
      </c>
      <c r="AI44" s="381">
        <v>2200</v>
      </c>
      <c r="AJ44" s="397">
        <v>6</v>
      </c>
      <c r="AK44" s="381">
        <v>11200</v>
      </c>
      <c r="AL44" s="397">
        <v>6</v>
      </c>
      <c r="AM44" s="381">
        <v>19000</v>
      </c>
      <c r="AN44" s="397">
        <v>6</v>
      </c>
      <c r="AO44" s="381">
        <v>26300</v>
      </c>
      <c r="AP44" s="397">
        <v>6</v>
      </c>
      <c r="AQ44" s="381">
        <v>45300</v>
      </c>
      <c r="AR44" s="397">
        <v>6</v>
      </c>
      <c r="AS44" s="382">
        <v>480</v>
      </c>
      <c r="AT44" s="397">
        <v>21</v>
      </c>
      <c r="AU44" s="382">
        <v>1020</v>
      </c>
      <c r="AV44" s="397">
        <v>21</v>
      </c>
      <c r="AW44" s="382">
        <v>158</v>
      </c>
      <c r="AX44" s="397">
        <v>21</v>
      </c>
      <c r="AY44" s="382">
        <v>320</v>
      </c>
      <c r="AZ44" s="397">
        <v>21</v>
      </c>
      <c r="BA44" s="382">
        <v>1100</v>
      </c>
      <c r="BB44" s="397">
        <v>21</v>
      </c>
      <c r="BC44" s="382">
        <v>2800</v>
      </c>
      <c r="BD44" s="397">
        <v>21</v>
      </c>
      <c r="BE44" s="382">
        <v>3000</v>
      </c>
      <c r="BF44" s="397">
        <v>21</v>
      </c>
      <c r="BG44" s="382">
        <v>2800</v>
      </c>
      <c r="BH44" s="397">
        <v>21</v>
      </c>
    </row>
    <row r="45" spans="1:60" x14ac:dyDescent="0.25">
      <c r="A45" s="379">
        <v>102</v>
      </c>
      <c r="B45" s="397">
        <v>5</v>
      </c>
      <c r="C45" s="379">
        <v>111</v>
      </c>
      <c r="D45" s="397">
        <v>5</v>
      </c>
      <c r="E45" s="379">
        <v>171</v>
      </c>
      <c r="F45" s="397">
        <v>5</v>
      </c>
      <c r="G45" s="379">
        <v>143</v>
      </c>
      <c r="H45" s="397">
        <v>5</v>
      </c>
      <c r="I45" s="379">
        <v>154</v>
      </c>
      <c r="J45" s="397">
        <v>5</v>
      </c>
      <c r="K45" s="379">
        <v>226</v>
      </c>
      <c r="L45" s="397">
        <v>5</v>
      </c>
      <c r="M45" s="379">
        <v>363</v>
      </c>
      <c r="N45" s="397">
        <v>5</v>
      </c>
      <c r="O45" s="379">
        <v>571</v>
      </c>
      <c r="P45" s="397">
        <v>5</v>
      </c>
      <c r="Q45" s="379">
        <v>766</v>
      </c>
      <c r="R45" s="397">
        <v>5</v>
      </c>
      <c r="S45" s="379">
        <v>821</v>
      </c>
      <c r="T45" s="397">
        <v>5</v>
      </c>
      <c r="U45" s="379">
        <v>1011</v>
      </c>
      <c r="V45" s="397">
        <v>5</v>
      </c>
      <c r="W45" s="381">
        <v>2201</v>
      </c>
      <c r="X45" s="397">
        <v>5</v>
      </c>
      <c r="Y45" s="381">
        <v>3511</v>
      </c>
      <c r="Z45" s="397">
        <v>5</v>
      </c>
      <c r="AA45" s="381">
        <v>5021</v>
      </c>
      <c r="AB45" s="397">
        <v>5</v>
      </c>
      <c r="AC45" s="381">
        <v>7451</v>
      </c>
      <c r="AD45" s="397">
        <v>5</v>
      </c>
      <c r="AE45" s="381">
        <v>10501</v>
      </c>
      <c r="AF45" s="397">
        <v>5</v>
      </c>
      <c r="AG45" s="381">
        <v>16001</v>
      </c>
      <c r="AH45" s="397">
        <v>5</v>
      </c>
      <c r="AI45" s="381">
        <v>2201</v>
      </c>
      <c r="AJ45" s="397">
        <v>5</v>
      </c>
      <c r="AK45" s="381">
        <v>11201</v>
      </c>
      <c r="AL45" s="397">
        <v>5</v>
      </c>
      <c r="AM45" s="381">
        <v>19001</v>
      </c>
      <c r="AN45" s="397">
        <v>5</v>
      </c>
      <c r="AO45" s="381">
        <v>26301</v>
      </c>
      <c r="AP45" s="397">
        <v>5</v>
      </c>
      <c r="AQ45" s="381">
        <v>45301</v>
      </c>
      <c r="AR45" s="397">
        <v>5</v>
      </c>
      <c r="AS45" s="382"/>
      <c r="AT45" s="397"/>
      <c r="AU45" s="382"/>
      <c r="AV45" s="397"/>
      <c r="AW45" s="382"/>
      <c r="AX45" s="397"/>
      <c r="AY45" s="382"/>
      <c r="AZ45" s="397"/>
      <c r="BA45" s="382"/>
      <c r="BB45" s="397"/>
      <c r="BC45" s="382"/>
      <c r="BD45" s="397"/>
      <c r="BE45" s="382"/>
      <c r="BF45" s="397"/>
      <c r="BG45" s="382"/>
      <c r="BH45" s="397"/>
    </row>
    <row r="46" spans="1:60" x14ac:dyDescent="0.25">
      <c r="A46" s="379">
        <v>105</v>
      </c>
      <c r="B46" s="397">
        <v>5</v>
      </c>
      <c r="C46" s="379">
        <v>114</v>
      </c>
      <c r="D46" s="397">
        <v>5</v>
      </c>
      <c r="E46" s="379">
        <v>175</v>
      </c>
      <c r="F46" s="397">
        <v>5</v>
      </c>
      <c r="G46" s="379">
        <v>146</v>
      </c>
      <c r="H46" s="397">
        <v>5</v>
      </c>
      <c r="I46" s="379">
        <v>157</v>
      </c>
      <c r="J46" s="397">
        <v>5</v>
      </c>
      <c r="K46" s="379">
        <v>230</v>
      </c>
      <c r="L46" s="397">
        <v>5</v>
      </c>
      <c r="M46" s="379">
        <v>372</v>
      </c>
      <c r="N46" s="397">
        <v>5</v>
      </c>
      <c r="O46" s="379">
        <v>580</v>
      </c>
      <c r="P46" s="397">
        <v>5</v>
      </c>
      <c r="Q46" s="379">
        <v>795</v>
      </c>
      <c r="R46" s="397">
        <v>5</v>
      </c>
      <c r="S46" s="379">
        <v>840</v>
      </c>
      <c r="T46" s="397">
        <v>5</v>
      </c>
      <c r="U46" s="379">
        <v>1040</v>
      </c>
      <c r="V46" s="397">
        <v>5</v>
      </c>
      <c r="W46" s="381">
        <v>2250</v>
      </c>
      <c r="X46" s="397">
        <v>5</v>
      </c>
      <c r="Y46" s="381">
        <v>4060</v>
      </c>
      <c r="Z46" s="397">
        <v>5</v>
      </c>
      <c r="AA46" s="381">
        <v>5170</v>
      </c>
      <c r="AB46" s="397">
        <v>5</v>
      </c>
      <c r="AC46" s="381">
        <v>8000</v>
      </c>
      <c r="AD46" s="397">
        <v>5</v>
      </c>
      <c r="AE46" s="381">
        <v>11200</v>
      </c>
      <c r="AF46" s="397">
        <v>5</v>
      </c>
      <c r="AG46" s="381">
        <v>16300</v>
      </c>
      <c r="AH46" s="397">
        <v>5</v>
      </c>
      <c r="AI46" s="381">
        <v>2250</v>
      </c>
      <c r="AJ46" s="397">
        <v>5</v>
      </c>
      <c r="AK46" s="381">
        <v>11400</v>
      </c>
      <c r="AL46" s="397">
        <v>5</v>
      </c>
      <c r="AM46" s="381">
        <v>19300</v>
      </c>
      <c r="AN46" s="397">
        <v>5</v>
      </c>
      <c r="AO46" s="381">
        <v>27000</v>
      </c>
      <c r="AP46" s="397">
        <v>5</v>
      </c>
      <c r="AQ46" s="381">
        <v>46300</v>
      </c>
      <c r="AR46" s="397">
        <v>5</v>
      </c>
      <c r="AS46" s="382">
        <v>520</v>
      </c>
      <c r="AT46" s="397">
        <v>22</v>
      </c>
      <c r="AU46" s="382">
        <v>1100</v>
      </c>
      <c r="AV46" s="397">
        <v>22</v>
      </c>
      <c r="AW46" s="382">
        <v>162</v>
      </c>
      <c r="AX46" s="397">
        <v>22</v>
      </c>
      <c r="AY46" s="382">
        <v>340</v>
      </c>
      <c r="AZ46" s="397">
        <v>22</v>
      </c>
      <c r="BA46" s="382">
        <v>1200</v>
      </c>
      <c r="BB46" s="397">
        <v>22</v>
      </c>
      <c r="BC46" s="382">
        <v>3000</v>
      </c>
      <c r="BD46" s="397">
        <v>22</v>
      </c>
      <c r="BE46" s="382">
        <v>3200</v>
      </c>
      <c r="BF46" s="397">
        <v>22</v>
      </c>
      <c r="BG46" s="382">
        <v>3000</v>
      </c>
      <c r="BH46" s="397">
        <v>22</v>
      </c>
    </row>
    <row r="47" spans="1:60" x14ac:dyDescent="0.25">
      <c r="A47" s="379">
        <v>106</v>
      </c>
      <c r="B47" s="397">
        <v>4</v>
      </c>
      <c r="C47" s="379">
        <v>115</v>
      </c>
      <c r="D47" s="397">
        <v>4</v>
      </c>
      <c r="E47" s="379">
        <v>176</v>
      </c>
      <c r="F47" s="397">
        <v>4</v>
      </c>
      <c r="G47" s="379">
        <v>147</v>
      </c>
      <c r="H47" s="397">
        <v>4</v>
      </c>
      <c r="I47" s="379">
        <v>158</v>
      </c>
      <c r="J47" s="397">
        <v>4</v>
      </c>
      <c r="K47" s="379">
        <v>231</v>
      </c>
      <c r="L47" s="397">
        <v>4</v>
      </c>
      <c r="M47" s="379">
        <v>373</v>
      </c>
      <c r="N47" s="397">
        <v>4</v>
      </c>
      <c r="O47" s="379">
        <v>501</v>
      </c>
      <c r="P47" s="397">
        <v>4</v>
      </c>
      <c r="Q47" s="379">
        <v>796</v>
      </c>
      <c r="R47" s="397">
        <v>4</v>
      </c>
      <c r="S47" s="379">
        <v>841</v>
      </c>
      <c r="T47" s="397">
        <v>4</v>
      </c>
      <c r="U47" s="379">
        <v>1041</v>
      </c>
      <c r="V47" s="397">
        <v>4</v>
      </c>
      <c r="W47" s="381">
        <v>2251</v>
      </c>
      <c r="X47" s="397">
        <v>4</v>
      </c>
      <c r="Y47" s="381">
        <v>4061</v>
      </c>
      <c r="Z47" s="397">
        <v>4</v>
      </c>
      <c r="AA47" s="381">
        <v>5171</v>
      </c>
      <c r="AB47" s="397">
        <v>4</v>
      </c>
      <c r="AC47" s="381">
        <v>8001</v>
      </c>
      <c r="AD47" s="397">
        <v>4</v>
      </c>
      <c r="AE47" s="381">
        <v>11201</v>
      </c>
      <c r="AF47" s="397">
        <v>4</v>
      </c>
      <c r="AG47" s="381">
        <v>16301</v>
      </c>
      <c r="AH47" s="397">
        <v>4</v>
      </c>
      <c r="AI47" s="381">
        <v>2251</v>
      </c>
      <c r="AJ47" s="397">
        <v>4</v>
      </c>
      <c r="AK47" s="381">
        <v>11401</v>
      </c>
      <c r="AL47" s="397">
        <v>4</v>
      </c>
      <c r="AM47" s="381">
        <v>19301</v>
      </c>
      <c r="AN47" s="397">
        <v>4</v>
      </c>
      <c r="AO47" s="381">
        <v>27001</v>
      </c>
      <c r="AP47" s="397">
        <v>4</v>
      </c>
      <c r="AQ47" s="381">
        <v>46301</v>
      </c>
      <c r="AR47" s="397">
        <v>4</v>
      </c>
      <c r="AS47" s="382"/>
      <c r="AT47" s="397"/>
      <c r="AU47" s="382"/>
      <c r="AV47" s="397"/>
      <c r="AW47" s="382"/>
      <c r="AX47" s="397"/>
      <c r="AY47" s="382"/>
      <c r="AZ47" s="397"/>
      <c r="BA47" s="382"/>
      <c r="BB47" s="397"/>
      <c r="BC47" s="382"/>
      <c r="BD47" s="397"/>
      <c r="BE47" s="382"/>
      <c r="BF47" s="397"/>
      <c r="BG47" s="382"/>
      <c r="BH47" s="397"/>
    </row>
    <row r="48" spans="1:60" x14ac:dyDescent="0.25">
      <c r="A48" s="379">
        <v>109</v>
      </c>
      <c r="B48" s="397">
        <v>4</v>
      </c>
      <c r="C48" s="379">
        <v>118</v>
      </c>
      <c r="D48" s="397">
        <v>4</v>
      </c>
      <c r="E48" s="379">
        <v>180</v>
      </c>
      <c r="F48" s="397">
        <v>4</v>
      </c>
      <c r="G48" s="379">
        <v>150</v>
      </c>
      <c r="H48" s="397">
        <v>4</v>
      </c>
      <c r="I48" s="379">
        <v>161</v>
      </c>
      <c r="J48" s="397">
        <v>4</v>
      </c>
      <c r="K48" s="379">
        <v>235</v>
      </c>
      <c r="L48" s="397">
        <v>4</v>
      </c>
      <c r="M48" s="379">
        <v>382</v>
      </c>
      <c r="N48" s="397">
        <v>4</v>
      </c>
      <c r="O48" s="379">
        <v>590</v>
      </c>
      <c r="P48" s="397">
        <v>4</v>
      </c>
      <c r="Q48" s="379">
        <v>825</v>
      </c>
      <c r="R48" s="397">
        <v>4</v>
      </c>
      <c r="S48" s="379">
        <v>860</v>
      </c>
      <c r="T48" s="397">
        <v>4</v>
      </c>
      <c r="U48" s="379">
        <v>1070</v>
      </c>
      <c r="V48" s="397">
        <v>4</v>
      </c>
      <c r="W48" s="381">
        <v>2300</v>
      </c>
      <c r="X48" s="397">
        <v>4</v>
      </c>
      <c r="Y48" s="381">
        <v>4210</v>
      </c>
      <c r="Z48" s="397">
        <v>4</v>
      </c>
      <c r="AA48" s="381">
        <v>5320</v>
      </c>
      <c r="AB48" s="397">
        <v>4</v>
      </c>
      <c r="AC48" s="381">
        <v>8150</v>
      </c>
      <c r="AD48" s="397">
        <v>4</v>
      </c>
      <c r="AE48" s="381">
        <v>11500</v>
      </c>
      <c r="AF48" s="397">
        <v>4</v>
      </c>
      <c r="AG48" s="381">
        <v>17000</v>
      </c>
      <c r="AH48" s="397">
        <v>4</v>
      </c>
      <c r="AI48" s="381">
        <v>2300</v>
      </c>
      <c r="AJ48" s="397">
        <v>4</v>
      </c>
      <c r="AK48" s="381">
        <v>12000</v>
      </c>
      <c r="AL48" s="397">
        <v>4</v>
      </c>
      <c r="AM48" s="381">
        <v>20000</v>
      </c>
      <c r="AN48" s="397">
        <v>4</v>
      </c>
      <c r="AO48" s="381">
        <v>27300</v>
      </c>
      <c r="AP48" s="397">
        <v>4</v>
      </c>
      <c r="AQ48" s="381">
        <v>47300</v>
      </c>
      <c r="AR48" s="397">
        <v>4</v>
      </c>
      <c r="AS48" s="382">
        <v>570</v>
      </c>
      <c r="AT48" s="397">
        <v>23</v>
      </c>
      <c r="AU48" s="382">
        <v>1200</v>
      </c>
      <c r="AV48" s="397">
        <v>23</v>
      </c>
      <c r="AW48" s="382">
        <v>174</v>
      </c>
      <c r="AX48" s="397">
        <v>23</v>
      </c>
      <c r="AY48" s="382">
        <v>360</v>
      </c>
      <c r="AZ48" s="397">
        <v>23</v>
      </c>
      <c r="BA48" s="382">
        <v>1400</v>
      </c>
      <c r="BB48" s="397">
        <v>23</v>
      </c>
      <c r="BC48" s="382">
        <v>3500</v>
      </c>
      <c r="BD48" s="397">
        <v>23</v>
      </c>
      <c r="BE48" s="382">
        <v>3500</v>
      </c>
      <c r="BF48" s="397">
        <v>23</v>
      </c>
      <c r="BG48" s="382">
        <v>3500</v>
      </c>
      <c r="BH48" s="397">
        <v>23</v>
      </c>
    </row>
    <row r="49" spans="1:60" x14ac:dyDescent="0.25">
      <c r="A49" s="379">
        <v>110</v>
      </c>
      <c r="B49" s="397">
        <v>3</v>
      </c>
      <c r="C49" s="379">
        <v>119</v>
      </c>
      <c r="D49" s="397">
        <v>3</v>
      </c>
      <c r="E49" s="379">
        <v>181</v>
      </c>
      <c r="F49" s="397">
        <v>3</v>
      </c>
      <c r="G49" s="379">
        <v>151</v>
      </c>
      <c r="H49" s="397">
        <v>3</v>
      </c>
      <c r="I49" s="379">
        <v>162</v>
      </c>
      <c r="J49" s="397">
        <v>3</v>
      </c>
      <c r="K49" s="379">
        <v>236</v>
      </c>
      <c r="L49" s="397">
        <v>3</v>
      </c>
      <c r="M49" s="379">
        <v>383</v>
      </c>
      <c r="N49" s="397">
        <v>3</v>
      </c>
      <c r="O49" s="379">
        <v>591</v>
      </c>
      <c r="P49" s="397">
        <v>3</v>
      </c>
      <c r="Q49" s="379">
        <v>826</v>
      </c>
      <c r="R49" s="397">
        <v>3</v>
      </c>
      <c r="S49" s="379">
        <v>861</v>
      </c>
      <c r="T49" s="397">
        <v>3</v>
      </c>
      <c r="U49" s="379">
        <v>1071</v>
      </c>
      <c r="V49" s="397">
        <v>3</v>
      </c>
      <c r="W49" s="381">
        <v>2301</v>
      </c>
      <c r="X49" s="397">
        <v>3</v>
      </c>
      <c r="Y49" s="381">
        <v>4211</v>
      </c>
      <c r="Z49" s="397">
        <v>3</v>
      </c>
      <c r="AA49" s="381">
        <v>5321</v>
      </c>
      <c r="AB49" s="397">
        <v>3</v>
      </c>
      <c r="AC49" s="381">
        <v>8151</v>
      </c>
      <c r="AD49" s="397">
        <v>3</v>
      </c>
      <c r="AE49" s="381">
        <v>11501</v>
      </c>
      <c r="AF49" s="397">
        <v>3</v>
      </c>
      <c r="AG49" s="381">
        <v>17001</v>
      </c>
      <c r="AH49" s="397">
        <v>3</v>
      </c>
      <c r="AI49" s="381">
        <v>2301</v>
      </c>
      <c r="AJ49" s="397">
        <v>3</v>
      </c>
      <c r="AK49" s="381">
        <v>12001</v>
      </c>
      <c r="AL49" s="397">
        <v>3</v>
      </c>
      <c r="AM49" s="381">
        <v>20001</v>
      </c>
      <c r="AN49" s="397">
        <v>3</v>
      </c>
      <c r="AO49" s="381">
        <v>27301</v>
      </c>
      <c r="AP49" s="397">
        <v>3</v>
      </c>
      <c r="AQ49" s="381">
        <v>47301</v>
      </c>
      <c r="AR49" s="397">
        <v>3</v>
      </c>
      <c r="AS49" s="382"/>
      <c r="AT49" s="397"/>
      <c r="AU49" s="382"/>
      <c r="AV49" s="397"/>
      <c r="AW49" s="382"/>
      <c r="AX49" s="397"/>
      <c r="AY49" s="382"/>
      <c r="AZ49" s="397"/>
      <c r="BA49" s="382"/>
      <c r="BB49" s="397"/>
      <c r="BC49" s="382"/>
      <c r="BD49" s="397"/>
      <c r="BE49" s="382"/>
      <c r="BF49" s="397"/>
      <c r="BG49" s="382"/>
      <c r="BH49" s="397"/>
    </row>
    <row r="50" spans="1:60" x14ac:dyDescent="0.25">
      <c r="A50" s="379">
        <v>113</v>
      </c>
      <c r="B50" s="397">
        <v>3</v>
      </c>
      <c r="C50" s="379">
        <v>122</v>
      </c>
      <c r="D50" s="397">
        <v>3</v>
      </c>
      <c r="E50" s="379">
        <v>185</v>
      </c>
      <c r="F50" s="397">
        <v>3</v>
      </c>
      <c r="G50" s="379">
        <v>154</v>
      </c>
      <c r="H50" s="397">
        <v>3</v>
      </c>
      <c r="I50" s="379">
        <v>165</v>
      </c>
      <c r="J50" s="397">
        <v>3</v>
      </c>
      <c r="K50" s="379">
        <v>240</v>
      </c>
      <c r="L50" s="397">
        <v>3</v>
      </c>
      <c r="M50" s="379">
        <v>392</v>
      </c>
      <c r="N50" s="397">
        <v>3</v>
      </c>
      <c r="O50" s="379">
        <v>600</v>
      </c>
      <c r="P50" s="397">
        <v>3</v>
      </c>
      <c r="Q50" s="379">
        <v>855</v>
      </c>
      <c r="R50" s="397">
        <v>3</v>
      </c>
      <c r="S50" s="379">
        <v>880</v>
      </c>
      <c r="T50" s="397">
        <v>3</v>
      </c>
      <c r="U50" s="379">
        <v>1100</v>
      </c>
      <c r="V50" s="397">
        <v>3</v>
      </c>
      <c r="W50" s="381">
        <v>2350</v>
      </c>
      <c r="X50" s="397">
        <v>3</v>
      </c>
      <c r="Y50" s="381">
        <v>4360</v>
      </c>
      <c r="Z50" s="397">
        <v>3</v>
      </c>
      <c r="AA50" s="381">
        <v>5470</v>
      </c>
      <c r="AB50" s="397">
        <v>3</v>
      </c>
      <c r="AC50" s="381">
        <v>8300</v>
      </c>
      <c r="AD50" s="397">
        <v>3</v>
      </c>
      <c r="AE50" s="381">
        <v>12200</v>
      </c>
      <c r="AF50" s="397">
        <v>3</v>
      </c>
      <c r="AG50" s="381">
        <v>17300</v>
      </c>
      <c r="AH50" s="397">
        <v>3</v>
      </c>
      <c r="AI50" s="381">
        <v>2350</v>
      </c>
      <c r="AJ50" s="397">
        <v>3</v>
      </c>
      <c r="AK50" s="381">
        <v>12200</v>
      </c>
      <c r="AL50" s="397">
        <v>3</v>
      </c>
      <c r="AM50" s="381">
        <v>20300</v>
      </c>
      <c r="AN50" s="397">
        <v>3</v>
      </c>
      <c r="AO50" s="381">
        <v>28000</v>
      </c>
      <c r="AP50" s="397">
        <v>3</v>
      </c>
      <c r="AQ50" s="381">
        <v>48300</v>
      </c>
      <c r="AR50" s="397">
        <v>3</v>
      </c>
      <c r="AS50" s="382">
        <v>620</v>
      </c>
      <c r="AT50" s="397">
        <v>24</v>
      </c>
      <c r="AU50" s="382">
        <v>1300</v>
      </c>
      <c r="AV50" s="397">
        <v>24</v>
      </c>
      <c r="AW50" s="382">
        <v>182</v>
      </c>
      <c r="AX50" s="397">
        <v>24</v>
      </c>
      <c r="AY50" s="382">
        <v>390</v>
      </c>
      <c r="AZ50" s="397">
        <v>24</v>
      </c>
      <c r="BA50" s="382">
        <v>1600</v>
      </c>
      <c r="BB50" s="397">
        <v>24</v>
      </c>
      <c r="BC50" s="382">
        <v>4000</v>
      </c>
      <c r="BD50" s="397">
        <v>24</v>
      </c>
      <c r="BE50" s="382">
        <v>4500</v>
      </c>
      <c r="BF50" s="397">
        <v>24</v>
      </c>
      <c r="BG50" s="382">
        <v>4000</v>
      </c>
      <c r="BH50" s="397">
        <v>24</v>
      </c>
    </row>
    <row r="51" spans="1:60" x14ac:dyDescent="0.25">
      <c r="A51" s="379">
        <v>112</v>
      </c>
      <c r="B51" s="397">
        <v>2</v>
      </c>
      <c r="C51" s="379">
        <v>123</v>
      </c>
      <c r="D51" s="397">
        <v>2</v>
      </c>
      <c r="E51" s="379">
        <v>186</v>
      </c>
      <c r="F51" s="397">
        <v>2</v>
      </c>
      <c r="G51" s="379">
        <v>155</v>
      </c>
      <c r="H51" s="397">
        <v>2</v>
      </c>
      <c r="I51" s="379">
        <v>166</v>
      </c>
      <c r="J51" s="397">
        <v>2</v>
      </c>
      <c r="K51" s="379">
        <v>241</v>
      </c>
      <c r="L51" s="397">
        <v>2</v>
      </c>
      <c r="M51" s="379">
        <v>393</v>
      </c>
      <c r="N51" s="397">
        <v>2</v>
      </c>
      <c r="O51" s="379">
        <v>601</v>
      </c>
      <c r="P51" s="397">
        <v>2</v>
      </c>
      <c r="Q51" s="379">
        <v>856</v>
      </c>
      <c r="R51" s="397">
        <v>2</v>
      </c>
      <c r="S51" s="379">
        <v>881</v>
      </c>
      <c r="T51" s="397">
        <v>2</v>
      </c>
      <c r="U51" s="379">
        <v>1101</v>
      </c>
      <c r="V51" s="397">
        <v>2</v>
      </c>
      <c r="W51" s="381">
        <v>2351</v>
      </c>
      <c r="X51" s="397">
        <v>2</v>
      </c>
      <c r="Y51" s="381">
        <v>4361</v>
      </c>
      <c r="Z51" s="397">
        <v>2</v>
      </c>
      <c r="AA51" s="381">
        <v>5471</v>
      </c>
      <c r="AB51" s="397">
        <v>2</v>
      </c>
      <c r="AC51" s="381">
        <v>8301</v>
      </c>
      <c r="AD51" s="397">
        <v>2</v>
      </c>
      <c r="AE51" s="381">
        <v>12201</v>
      </c>
      <c r="AF51" s="397">
        <v>2</v>
      </c>
      <c r="AG51" s="381">
        <v>17301</v>
      </c>
      <c r="AH51" s="397">
        <v>2</v>
      </c>
      <c r="AI51" s="381">
        <v>2351</v>
      </c>
      <c r="AJ51" s="397">
        <v>2</v>
      </c>
      <c r="AK51" s="381">
        <v>12201</v>
      </c>
      <c r="AL51" s="397">
        <v>2</v>
      </c>
      <c r="AM51" s="381">
        <v>20301</v>
      </c>
      <c r="AN51" s="397">
        <v>2</v>
      </c>
      <c r="AO51" s="381">
        <v>28001</v>
      </c>
      <c r="AP51" s="397">
        <v>2</v>
      </c>
      <c r="AQ51" s="381">
        <v>48301</v>
      </c>
      <c r="AR51" s="397">
        <v>2</v>
      </c>
      <c r="AS51" s="382"/>
      <c r="AT51" s="397"/>
      <c r="AU51" s="382"/>
      <c r="AV51" s="397"/>
      <c r="AW51" s="382"/>
      <c r="AX51" s="397"/>
      <c r="AY51" s="382"/>
      <c r="AZ51" s="397"/>
      <c r="BA51" s="382"/>
      <c r="BB51" s="397"/>
      <c r="BC51" s="382"/>
      <c r="BD51" s="397"/>
      <c r="BE51" s="382"/>
      <c r="BF51" s="397"/>
      <c r="BG51" s="382"/>
      <c r="BH51" s="397"/>
    </row>
    <row r="52" spans="1:60" x14ac:dyDescent="0.25">
      <c r="A52" s="379">
        <v>117</v>
      </c>
      <c r="B52" s="397">
        <v>2</v>
      </c>
      <c r="C52" s="379">
        <v>126</v>
      </c>
      <c r="D52" s="397">
        <v>2</v>
      </c>
      <c r="E52" s="379">
        <v>190</v>
      </c>
      <c r="F52" s="397">
        <v>2</v>
      </c>
      <c r="G52" s="379">
        <v>158</v>
      </c>
      <c r="H52" s="397">
        <v>2</v>
      </c>
      <c r="I52" s="379">
        <v>169</v>
      </c>
      <c r="J52" s="397">
        <v>2</v>
      </c>
      <c r="K52" s="379">
        <v>245</v>
      </c>
      <c r="L52" s="397">
        <v>2</v>
      </c>
      <c r="M52" s="379">
        <v>402</v>
      </c>
      <c r="N52" s="397">
        <v>2</v>
      </c>
      <c r="O52" s="379">
        <v>610</v>
      </c>
      <c r="P52" s="397">
        <v>2</v>
      </c>
      <c r="Q52" s="379">
        <v>885</v>
      </c>
      <c r="R52" s="397">
        <v>2</v>
      </c>
      <c r="S52" s="379">
        <v>900</v>
      </c>
      <c r="T52" s="397">
        <v>2</v>
      </c>
      <c r="U52" s="379">
        <v>1130</v>
      </c>
      <c r="V52" s="397">
        <v>2</v>
      </c>
      <c r="W52" s="381">
        <v>2400</v>
      </c>
      <c r="X52" s="397">
        <v>2</v>
      </c>
      <c r="Y52" s="381">
        <v>4510</v>
      </c>
      <c r="Z52" s="397">
        <v>2</v>
      </c>
      <c r="AA52" s="381">
        <v>6020</v>
      </c>
      <c r="AB52" s="397">
        <v>2</v>
      </c>
      <c r="AC52" s="381">
        <v>8450</v>
      </c>
      <c r="AD52" s="397">
        <v>2</v>
      </c>
      <c r="AE52" s="381">
        <v>12500</v>
      </c>
      <c r="AF52" s="397">
        <v>2</v>
      </c>
      <c r="AG52" s="381">
        <v>18000</v>
      </c>
      <c r="AH52" s="397">
        <v>2</v>
      </c>
      <c r="AI52" s="381">
        <v>2400</v>
      </c>
      <c r="AJ52" s="397">
        <v>2</v>
      </c>
      <c r="AK52" s="381">
        <v>12400</v>
      </c>
      <c r="AL52" s="397">
        <v>2</v>
      </c>
      <c r="AM52" s="381">
        <v>21000</v>
      </c>
      <c r="AN52" s="397">
        <v>2</v>
      </c>
      <c r="AO52" s="381">
        <v>28300</v>
      </c>
      <c r="AP52" s="397">
        <v>2</v>
      </c>
      <c r="AQ52" s="381">
        <v>49300</v>
      </c>
      <c r="AR52" s="397">
        <v>2</v>
      </c>
      <c r="AS52" s="382">
        <v>680</v>
      </c>
      <c r="AT52" s="397">
        <v>25</v>
      </c>
      <c r="AU52" s="382">
        <v>1400</v>
      </c>
      <c r="AV52" s="397">
        <v>25</v>
      </c>
      <c r="AW52" s="382">
        <v>200</v>
      </c>
      <c r="AX52" s="397">
        <v>25</v>
      </c>
      <c r="AY52" s="382">
        <v>420</v>
      </c>
      <c r="AZ52" s="397">
        <v>25</v>
      </c>
      <c r="BA52" s="382">
        <v>1800</v>
      </c>
      <c r="BB52" s="397">
        <v>25</v>
      </c>
      <c r="BC52" s="382">
        <v>5000</v>
      </c>
      <c r="BD52" s="397">
        <v>25</v>
      </c>
      <c r="BE52" s="382">
        <v>5500</v>
      </c>
      <c r="BF52" s="397">
        <v>25</v>
      </c>
      <c r="BG52" s="382">
        <v>5000</v>
      </c>
      <c r="BH52" s="397">
        <v>25</v>
      </c>
    </row>
    <row r="53" spans="1:60" x14ac:dyDescent="0.25">
      <c r="A53" s="379">
        <v>118</v>
      </c>
      <c r="B53" s="397">
        <v>1</v>
      </c>
      <c r="C53" s="379">
        <v>127</v>
      </c>
      <c r="D53" s="397">
        <v>1</v>
      </c>
      <c r="E53" s="379">
        <v>191</v>
      </c>
      <c r="F53" s="397">
        <v>1</v>
      </c>
      <c r="G53" s="379">
        <v>159</v>
      </c>
      <c r="H53" s="397">
        <v>1</v>
      </c>
      <c r="I53" s="379">
        <v>170</v>
      </c>
      <c r="J53" s="397">
        <v>1</v>
      </c>
      <c r="K53" s="379">
        <v>246</v>
      </c>
      <c r="L53" s="397">
        <v>1</v>
      </c>
      <c r="M53" s="379">
        <v>403</v>
      </c>
      <c r="N53" s="397">
        <v>1</v>
      </c>
      <c r="O53" s="379">
        <v>611</v>
      </c>
      <c r="P53" s="397">
        <v>1</v>
      </c>
      <c r="Q53" s="379">
        <v>886</v>
      </c>
      <c r="R53" s="397">
        <v>1</v>
      </c>
      <c r="S53" s="379">
        <v>901</v>
      </c>
      <c r="T53" s="397">
        <v>1</v>
      </c>
      <c r="U53" s="379">
        <v>1131</v>
      </c>
      <c r="V53" s="397">
        <v>1</v>
      </c>
      <c r="W53" s="381">
        <v>2401</v>
      </c>
      <c r="X53" s="397">
        <v>1</v>
      </c>
      <c r="Y53" s="381">
        <v>4511</v>
      </c>
      <c r="Z53" s="397">
        <v>1</v>
      </c>
      <c r="AA53" s="381">
        <v>6021</v>
      </c>
      <c r="AB53" s="397">
        <v>1</v>
      </c>
      <c r="AC53" s="381">
        <v>8451</v>
      </c>
      <c r="AD53" s="397">
        <v>1</v>
      </c>
      <c r="AE53" s="381">
        <v>12501</v>
      </c>
      <c r="AF53" s="397">
        <v>1</v>
      </c>
      <c r="AG53" s="381">
        <v>18001</v>
      </c>
      <c r="AH53" s="397">
        <v>1</v>
      </c>
      <c r="AI53" s="381">
        <v>2401</v>
      </c>
      <c r="AJ53" s="397">
        <v>1</v>
      </c>
      <c r="AK53" s="381">
        <v>12401</v>
      </c>
      <c r="AL53" s="397">
        <v>1</v>
      </c>
      <c r="AM53" s="381">
        <v>21001</v>
      </c>
      <c r="AN53" s="397">
        <v>1</v>
      </c>
      <c r="AO53" s="381">
        <v>28301</v>
      </c>
      <c r="AP53" s="397">
        <v>1</v>
      </c>
      <c r="AQ53" s="381">
        <v>49301</v>
      </c>
      <c r="AR53" s="397">
        <v>1</v>
      </c>
      <c r="AS53" s="382" t="s">
        <v>181</v>
      </c>
      <c r="AT53" s="397">
        <v>0</v>
      </c>
      <c r="AU53" s="382" t="s">
        <v>181</v>
      </c>
      <c r="AV53" s="397">
        <v>0</v>
      </c>
      <c r="AW53" s="382" t="s">
        <v>181</v>
      </c>
      <c r="AX53" s="397">
        <v>0</v>
      </c>
      <c r="AY53" s="382" t="s">
        <v>181</v>
      </c>
      <c r="AZ53" s="397">
        <v>0</v>
      </c>
      <c r="BA53" s="382" t="s">
        <v>181</v>
      </c>
      <c r="BB53" s="397">
        <v>0</v>
      </c>
      <c r="BC53" s="382" t="s">
        <v>181</v>
      </c>
      <c r="BD53" s="397">
        <v>0</v>
      </c>
      <c r="BE53" s="382" t="s">
        <v>181</v>
      </c>
      <c r="BF53" s="397">
        <v>0</v>
      </c>
      <c r="BG53" s="382" t="s">
        <v>181</v>
      </c>
      <c r="BH53" s="397">
        <v>0</v>
      </c>
    </row>
    <row r="54" spans="1:60" x14ac:dyDescent="0.25">
      <c r="A54" s="379" t="s">
        <v>182</v>
      </c>
      <c r="B54" s="397">
        <v>0</v>
      </c>
      <c r="C54" s="379" t="s">
        <v>182</v>
      </c>
      <c r="D54" s="397">
        <v>0</v>
      </c>
      <c r="E54" s="379" t="s">
        <v>182</v>
      </c>
      <c r="F54" s="397">
        <v>0</v>
      </c>
      <c r="G54" s="379" t="s">
        <v>182</v>
      </c>
      <c r="H54" s="397">
        <v>0</v>
      </c>
      <c r="I54" s="379" t="s">
        <v>182</v>
      </c>
      <c r="J54" s="397">
        <v>0</v>
      </c>
      <c r="K54" s="379" t="s">
        <v>182</v>
      </c>
      <c r="L54" s="397">
        <v>0</v>
      </c>
      <c r="M54" s="379" t="s">
        <v>182</v>
      </c>
      <c r="N54" s="397">
        <v>0</v>
      </c>
      <c r="O54" s="379" t="s">
        <v>182</v>
      </c>
      <c r="P54" s="397">
        <v>0</v>
      </c>
      <c r="Q54" s="379" t="s">
        <v>182</v>
      </c>
      <c r="R54" s="397">
        <v>0</v>
      </c>
      <c r="S54" s="379" t="s">
        <v>182</v>
      </c>
      <c r="T54" s="397">
        <v>0</v>
      </c>
      <c r="U54" s="379" t="s">
        <v>182</v>
      </c>
      <c r="V54" s="397">
        <v>0</v>
      </c>
      <c r="W54" s="379" t="s">
        <v>182</v>
      </c>
      <c r="X54" s="397">
        <v>0</v>
      </c>
      <c r="Y54" s="379" t="s">
        <v>182</v>
      </c>
      <c r="Z54" s="397">
        <v>0</v>
      </c>
      <c r="AA54" s="379" t="s">
        <v>182</v>
      </c>
      <c r="AB54" s="397">
        <v>0</v>
      </c>
      <c r="AC54" s="379" t="s">
        <v>182</v>
      </c>
      <c r="AD54" s="397">
        <v>0</v>
      </c>
      <c r="AE54" s="379" t="s">
        <v>182</v>
      </c>
      <c r="AF54" s="397">
        <v>0</v>
      </c>
      <c r="AG54" s="379" t="s">
        <v>182</v>
      </c>
      <c r="AH54" s="397">
        <v>0</v>
      </c>
      <c r="AI54" s="379" t="s">
        <v>182</v>
      </c>
      <c r="AJ54" s="397">
        <v>0</v>
      </c>
      <c r="AK54" s="379" t="s">
        <v>182</v>
      </c>
      <c r="AL54" s="397">
        <v>0</v>
      </c>
      <c r="AM54" s="379" t="s">
        <v>182</v>
      </c>
      <c r="AN54" s="397">
        <v>0</v>
      </c>
      <c r="AO54" s="379" t="s">
        <v>182</v>
      </c>
      <c r="AP54" s="397">
        <v>0</v>
      </c>
      <c r="AQ54" s="379" t="s">
        <v>182</v>
      </c>
      <c r="AR54" s="397">
        <v>0</v>
      </c>
      <c r="AS54" s="379" t="s">
        <v>182</v>
      </c>
      <c r="AT54" s="397">
        <v>0</v>
      </c>
      <c r="AU54" s="379" t="s">
        <v>182</v>
      </c>
      <c r="AV54" s="397">
        <v>0</v>
      </c>
      <c r="AW54" s="379" t="s">
        <v>182</v>
      </c>
      <c r="AX54" s="397">
        <v>0</v>
      </c>
      <c r="AY54" s="379" t="s">
        <v>182</v>
      </c>
      <c r="AZ54" s="397">
        <v>0</v>
      </c>
      <c r="BA54" s="379" t="s">
        <v>182</v>
      </c>
      <c r="BB54" s="397">
        <v>0</v>
      </c>
      <c r="BC54" s="379" t="s">
        <v>182</v>
      </c>
      <c r="BD54" s="397">
        <v>0</v>
      </c>
      <c r="BE54" s="379" t="s">
        <v>182</v>
      </c>
      <c r="BF54" s="397">
        <v>0</v>
      </c>
      <c r="BG54" s="379" t="s">
        <v>182</v>
      </c>
      <c r="BH54" s="397">
        <v>0</v>
      </c>
    </row>
    <row r="55" spans="1:60" x14ac:dyDescent="0.25">
      <c r="A55" s="379" t="s">
        <v>181</v>
      </c>
      <c r="B55" s="397">
        <v>0</v>
      </c>
      <c r="C55" s="379" t="s">
        <v>181</v>
      </c>
      <c r="D55" s="397">
        <v>0</v>
      </c>
      <c r="E55" s="379" t="s">
        <v>181</v>
      </c>
      <c r="F55" s="397">
        <v>0</v>
      </c>
      <c r="G55" s="379" t="s">
        <v>181</v>
      </c>
      <c r="H55" s="397">
        <v>0</v>
      </c>
      <c r="I55" s="379" t="s">
        <v>181</v>
      </c>
      <c r="J55" s="397">
        <v>0</v>
      </c>
      <c r="K55" s="379" t="s">
        <v>181</v>
      </c>
      <c r="L55" s="397">
        <v>0</v>
      </c>
      <c r="M55" s="379" t="s">
        <v>181</v>
      </c>
      <c r="N55" s="397">
        <v>0</v>
      </c>
      <c r="O55" s="379" t="s">
        <v>181</v>
      </c>
      <c r="P55" s="397">
        <v>0</v>
      </c>
      <c r="Q55" s="379" t="s">
        <v>181</v>
      </c>
      <c r="R55" s="397">
        <v>0</v>
      </c>
      <c r="S55" s="379" t="s">
        <v>181</v>
      </c>
      <c r="T55" s="397">
        <v>0</v>
      </c>
      <c r="U55" s="379" t="s">
        <v>181</v>
      </c>
      <c r="V55" s="397">
        <v>0</v>
      </c>
      <c r="W55" s="379" t="s">
        <v>181</v>
      </c>
      <c r="X55" s="397">
        <v>0</v>
      </c>
      <c r="Y55" s="379" t="s">
        <v>181</v>
      </c>
      <c r="Z55" s="397">
        <v>0</v>
      </c>
      <c r="AA55" s="379" t="s">
        <v>181</v>
      </c>
      <c r="AB55" s="397">
        <v>0</v>
      </c>
      <c r="AC55" s="379" t="s">
        <v>181</v>
      </c>
      <c r="AD55" s="397">
        <v>0</v>
      </c>
      <c r="AE55" s="379" t="s">
        <v>181</v>
      </c>
      <c r="AF55" s="397">
        <v>0</v>
      </c>
      <c r="AG55" s="379" t="s">
        <v>181</v>
      </c>
      <c r="AH55" s="397">
        <v>0</v>
      </c>
      <c r="AI55" s="379" t="s">
        <v>181</v>
      </c>
      <c r="AJ55" s="397">
        <v>0</v>
      </c>
      <c r="AK55" s="379" t="s">
        <v>181</v>
      </c>
      <c r="AL55" s="397">
        <v>0</v>
      </c>
      <c r="AM55" s="379" t="s">
        <v>181</v>
      </c>
      <c r="AN55" s="397">
        <v>0</v>
      </c>
      <c r="AO55" s="379" t="s">
        <v>181</v>
      </c>
      <c r="AP55" s="397">
        <v>0</v>
      </c>
      <c r="AQ55" s="379" t="s">
        <v>181</v>
      </c>
      <c r="AR55" s="397">
        <v>0</v>
      </c>
      <c r="AS55" s="379" t="s">
        <v>181</v>
      </c>
      <c r="AT55" s="397">
        <v>0</v>
      </c>
      <c r="AU55" s="379" t="s">
        <v>181</v>
      </c>
      <c r="AV55" s="397">
        <v>0</v>
      </c>
      <c r="AW55" s="379" t="s">
        <v>181</v>
      </c>
      <c r="AX55" s="397">
        <v>0</v>
      </c>
      <c r="AY55" s="379" t="s">
        <v>181</v>
      </c>
      <c r="AZ55" s="397">
        <v>0</v>
      </c>
      <c r="BA55" s="379" t="s">
        <v>181</v>
      </c>
      <c r="BB55" s="397">
        <v>0</v>
      </c>
      <c r="BC55" s="379" t="s">
        <v>181</v>
      </c>
      <c r="BD55" s="397">
        <v>0</v>
      </c>
      <c r="BE55" s="379" t="s">
        <v>181</v>
      </c>
      <c r="BF55" s="397">
        <v>0</v>
      </c>
      <c r="BG55" s="379" t="s">
        <v>181</v>
      </c>
      <c r="BH55" s="397">
        <v>0</v>
      </c>
    </row>
    <row r="56" spans="1:60" x14ac:dyDescent="0.25">
      <c r="A56" s="379" t="s">
        <v>180</v>
      </c>
      <c r="B56" s="397">
        <v>0</v>
      </c>
      <c r="C56" s="379" t="s">
        <v>180</v>
      </c>
      <c r="D56" s="397">
        <v>0</v>
      </c>
      <c r="E56" s="379" t="s">
        <v>180</v>
      </c>
      <c r="F56" s="397">
        <v>0</v>
      </c>
      <c r="G56" s="379" t="s">
        <v>180</v>
      </c>
      <c r="H56" s="397">
        <v>0</v>
      </c>
      <c r="I56" s="379" t="s">
        <v>180</v>
      </c>
      <c r="J56" s="397">
        <v>0</v>
      </c>
      <c r="K56" s="379" t="s">
        <v>180</v>
      </c>
      <c r="L56" s="397">
        <v>0</v>
      </c>
      <c r="M56" s="379" t="s">
        <v>180</v>
      </c>
      <c r="N56" s="397">
        <v>0</v>
      </c>
      <c r="O56" s="379" t="s">
        <v>180</v>
      </c>
      <c r="P56" s="397">
        <v>0</v>
      </c>
      <c r="Q56" s="379" t="s">
        <v>180</v>
      </c>
      <c r="R56" s="397">
        <v>0</v>
      </c>
      <c r="S56" s="379" t="s">
        <v>180</v>
      </c>
      <c r="T56" s="397">
        <v>0</v>
      </c>
      <c r="U56" s="379" t="s">
        <v>180</v>
      </c>
      <c r="V56" s="397">
        <v>0</v>
      </c>
      <c r="W56" s="379" t="s">
        <v>180</v>
      </c>
      <c r="X56" s="397">
        <v>0</v>
      </c>
      <c r="Y56" s="379" t="s">
        <v>180</v>
      </c>
      <c r="Z56" s="397">
        <v>0</v>
      </c>
      <c r="AA56" s="379" t="s">
        <v>180</v>
      </c>
      <c r="AB56" s="397">
        <v>0</v>
      </c>
      <c r="AC56" s="379" t="s">
        <v>180</v>
      </c>
      <c r="AD56" s="397">
        <v>0</v>
      </c>
      <c r="AE56" s="379" t="s">
        <v>180</v>
      </c>
      <c r="AF56" s="397">
        <v>0</v>
      </c>
      <c r="AG56" s="379" t="s">
        <v>180</v>
      </c>
      <c r="AH56" s="397">
        <v>0</v>
      </c>
      <c r="AI56" s="379" t="s">
        <v>180</v>
      </c>
      <c r="AJ56" s="397">
        <v>0</v>
      </c>
      <c r="AK56" s="379" t="s">
        <v>180</v>
      </c>
      <c r="AL56" s="397">
        <v>0</v>
      </c>
      <c r="AM56" s="379" t="s">
        <v>180</v>
      </c>
      <c r="AN56" s="397">
        <v>0</v>
      </c>
      <c r="AO56" s="379" t="s">
        <v>180</v>
      </c>
      <c r="AP56" s="397">
        <v>0</v>
      </c>
      <c r="AQ56" s="379" t="s">
        <v>180</v>
      </c>
      <c r="AR56" s="397">
        <v>0</v>
      </c>
      <c r="AS56" s="379" t="s">
        <v>180</v>
      </c>
      <c r="AT56" s="397">
        <v>0</v>
      </c>
      <c r="AU56" s="379" t="s">
        <v>180</v>
      </c>
      <c r="AV56" s="397">
        <v>0</v>
      </c>
      <c r="AW56" s="379" t="s">
        <v>180</v>
      </c>
      <c r="AX56" s="397">
        <v>0</v>
      </c>
      <c r="AY56" s="379" t="s">
        <v>180</v>
      </c>
      <c r="AZ56" s="397">
        <v>0</v>
      </c>
      <c r="BA56" s="379" t="s">
        <v>180</v>
      </c>
      <c r="BB56" s="397">
        <v>0</v>
      </c>
      <c r="BC56" s="379" t="s">
        <v>180</v>
      </c>
      <c r="BD56" s="397">
        <v>0</v>
      </c>
      <c r="BE56" s="379" t="s">
        <v>180</v>
      </c>
      <c r="BF56" s="397">
        <v>0</v>
      </c>
      <c r="BG56" s="379" t="s">
        <v>180</v>
      </c>
      <c r="BH56" s="397">
        <v>0</v>
      </c>
    </row>
    <row r="57" spans="1:60" x14ac:dyDescent="0.25">
      <c r="A57" s="384" t="s">
        <v>132</v>
      </c>
      <c r="B57" s="398" t="s">
        <v>59</v>
      </c>
      <c r="C57" s="384" t="s">
        <v>76</v>
      </c>
      <c r="D57" s="398" t="s">
        <v>59</v>
      </c>
      <c r="E57" s="384" t="s">
        <v>115</v>
      </c>
      <c r="F57" s="398" t="s">
        <v>59</v>
      </c>
      <c r="G57" s="384" t="s">
        <v>166</v>
      </c>
      <c r="H57" s="398" t="s">
        <v>59</v>
      </c>
      <c r="I57" s="384" t="s">
        <v>178</v>
      </c>
      <c r="J57" s="398" t="s">
        <v>59</v>
      </c>
      <c r="K57" s="384" t="s">
        <v>184</v>
      </c>
      <c r="L57" s="398" t="s">
        <v>59</v>
      </c>
      <c r="M57" s="384" t="s">
        <v>167</v>
      </c>
      <c r="N57" s="398" t="s">
        <v>59</v>
      </c>
      <c r="O57" s="384" t="s">
        <v>79</v>
      </c>
      <c r="P57" s="398" t="s">
        <v>59</v>
      </c>
      <c r="Q57" s="384" t="s">
        <v>186</v>
      </c>
      <c r="R57" s="398" t="s">
        <v>59</v>
      </c>
      <c r="S57" s="384" t="s">
        <v>117</v>
      </c>
      <c r="T57" s="398" t="s">
        <v>59</v>
      </c>
      <c r="U57" s="384" t="s">
        <v>187</v>
      </c>
      <c r="V57" s="398" t="s">
        <v>59</v>
      </c>
      <c r="W57" s="387" t="s">
        <v>83</v>
      </c>
      <c r="X57" s="398" t="s">
        <v>59</v>
      </c>
      <c r="Y57" s="387" t="s">
        <v>84</v>
      </c>
      <c r="Z57" s="398" t="s">
        <v>59</v>
      </c>
      <c r="AA57" s="387" t="s">
        <v>84</v>
      </c>
      <c r="AB57" s="398" t="s">
        <v>59</v>
      </c>
      <c r="AC57" s="387" t="s">
        <v>121</v>
      </c>
      <c r="AD57" s="398" t="s">
        <v>59</v>
      </c>
      <c r="AE57" s="387" t="s">
        <v>85</v>
      </c>
      <c r="AF57" s="398" t="s">
        <v>59</v>
      </c>
      <c r="AG57" s="387" t="s">
        <v>86</v>
      </c>
      <c r="AH57" s="398" t="s">
        <v>59</v>
      </c>
      <c r="AI57" s="387" t="s">
        <v>122</v>
      </c>
      <c r="AJ57" s="398" t="s">
        <v>59</v>
      </c>
      <c r="AK57" s="387" t="s">
        <v>123</v>
      </c>
      <c r="AL57" s="398" t="s">
        <v>59</v>
      </c>
      <c r="AM57" s="387" t="s">
        <v>124</v>
      </c>
      <c r="AN57" s="398" t="s">
        <v>59</v>
      </c>
      <c r="AO57" s="387" t="s">
        <v>89</v>
      </c>
      <c r="AP57" s="398" t="s">
        <v>59</v>
      </c>
      <c r="AQ57" s="387" t="s">
        <v>89</v>
      </c>
      <c r="AR57" s="398" t="s">
        <v>59</v>
      </c>
      <c r="AS57" s="388" t="s">
        <v>169</v>
      </c>
      <c r="AT57" s="398" t="s">
        <v>59</v>
      </c>
      <c r="AU57" s="388" t="s">
        <v>170</v>
      </c>
      <c r="AV57" s="398" t="s">
        <v>59</v>
      </c>
      <c r="AW57" s="388" t="s">
        <v>171</v>
      </c>
      <c r="AX57" s="398" t="s">
        <v>59</v>
      </c>
      <c r="AY57" s="388" t="s">
        <v>7</v>
      </c>
      <c r="AZ57" s="398" t="s">
        <v>59</v>
      </c>
      <c r="BA57" s="388" t="s">
        <v>6</v>
      </c>
      <c r="BB57" s="398" t="s">
        <v>59</v>
      </c>
      <c r="BC57" s="388" t="s">
        <v>172</v>
      </c>
      <c r="BD57" s="398" t="s">
        <v>59</v>
      </c>
      <c r="BE57" s="388" t="s">
        <v>173</v>
      </c>
      <c r="BF57" s="398" t="s">
        <v>59</v>
      </c>
      <c r="BG57" s="388" t="s">
        <v>109</v>
      </c>
      <c r="BH57" s="398" t="s">
        <v>59</v>
      </c>
    </row>
  </sheetData>
  <sheetProtection password="CA11" sheet="1"/>
  <printOptions verticalCentered="1"/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BH57"/>
  <sheetViews>
    <sheetView showZeros="0" view="pageBreakPreview" zoomScaleSheetLayoutView="100" workbookViewId="0">
      <pane ySplit="1" topLeftCell="A2" activePane="bottomLeft" state="frozen"/>
      <selection pane="bottomLeft" activeCell="U6" sqref="U6"/>
    </sheetView>
  </sheetViews>
  <sheetFormatPr baseColWidth="10" defaultRowHeight="15.75" x14ac:dyDescent="0.25"/>
  <cols>
    <col min="1" max="1" width="3.875" style="367" customWidth="1"/>
    <col min="2" max="2" width="3.5" style="391" customWidth="1"/>
    <col min="3" max="3" width="3.875" style="367" customWidth="1"/>
    <col min="4" max="4" width="3.5" style="391" customWidth="1"/>
    <col min="5" max="5" width="4.625" style="367" customWidth="1"/>
    <col min="6" max="6" width="3.5" style="391" customWidth="1"/>
    <col min="7" max="7" width="5.625" style="367" customWidth="1"/>
    <col min="8" max="8" width="3.5" style="391" customWidth="1"/>
    <col min="9" max="9" width="5.625" style="367" customWidth="1"/>
    <col min="10" max="10" width="3.5" style="391" customWidth="1"/>
    <col min="11" max="11" width="6.375" style="367" customWidth="1"/>
    <col min="12" max="12" width="3.5" style="391" customWidth="1"/>
    <col min="13" max="13" width="4.625" style="367" customWidth="1"/>
    <col min="14" max="14" width="3.5" style="391" customWidth="1"/>
    <col min="15" max="15" width="4.625" style="367" customWidth="1"/>
    <col min="16" max="16" width="3.5" style="391" customWidth="1"/>
    <col min="17" max="17" width="6" style="367" customWidth="1"/>
    <col min="18" max="18" width="3.5" style="391" customWidth="1"/>
    <col min="19" max="19" width="4.625" style="367" customWidth="1"/>
    <col min="20" max="20" width="3.5" style="391" customWidth="1"/>
    <col min="21" max="21" width="6" style="367" customWidth="1"/>
    <col min="22" max="22" width="3.5" style="391" customWidth="1"/>
    <col min="23" max="23" width="4.875" style="367" customWidth="1"/>
    <col min="24" max="24" width="3.5" style="391" customWidth="1"/>
    <col min="25" max="25" width="5.375" style="367" customWidth="1"/>
    <col min="26" max="26" width="3.5" style="391" customWidth="1"/>
    <col min="27" max="27" width="5.375" style="367" customWidth="1"/>
    <col min="28" max="28" width="3.5" style="391" customWidth="1"/>
    <col min="29" max="29" width="5.375" style="367" customWidth="1"/>
    <col min="30" max="30" width="3.5" style="391" customWidth="1"/>
    <col min="31" max="31" width="5.375" style="367" customWidth="1"/>
    <col min="32" max="32" width="3.5" style="391" customWidth="1"/>
    <col min="33" max="33" width="5.375" style="367" customWidth="1"/>
    <col min="34" max="34" width="3.5" style="391" customWidth="1"/>
    <col min="35" max="35" width="5.375" style="367" customWidth="1"/>
    <col min="36" max="36" width="3.5" style="391" customWidth="1"/>
    <col min="37" max="37" width="9" style="367" customWidth="1"/>
    <col min="38" max="38" width="3.5" style="391" customWidth="1"/>
    <col min="39" max="39" width="9" style="367" customWidth="1"/>
    <col min="40" max="40" width="3.5" style="391" customWidth="1"/>
    <col min="41" max="41" width="9" style="367" customWidth="1"/>
    <col min="42" max="42" width="3.5" style="391" customWidth="1"/>
    <col min="43" max="43" width="9" style="367" customWidth="1"/>
    <col min="44" max="44" width="3.5" style="391" customWidth="1"/>
    <col min="45" max="45" width="8.625" style="367" customWidth="1"/>
    <col min="46" max="46" width="3.5" style="391" customWidth="1"/>
    <col min="47" max="47" width="4.25" style="367" customWidth="1"/>
    <col min="48" max="48" width="3.5" style="391" customWidth="1"/>
    <col min="49" max="49" width="7.375" style="367" customWidth="1"/>
    <col min="50" max="50" width="3.5" style="391" customWidth="1"/>
    <col min="51" max="51" width="6.5" style="367" customWidth="1"/>
    <col min="52" max="52" width="3.5" style="391" customWidth="1"/>
    <col min="53" max="53" width="5.25" style="367" customWidth="1"/>
    <col min="54" max="54" width="3.5" style="391" customWidth="1"/>
    <col min="55" max="55" width="6.25" style="367" customWidth="1"/>
    <col min="56" max="56" width="3.5" style="391" customWidth="1"/>
    <col min="57" max="57" width="6.875" style="367" customWidth="1"/>
    <col min="58" max="58" width="3.5" style="391" customWidth="1"/>
    <col min="59" max="59" width="7.375" style="367" customWidth="1"/>
    <col min="60" max="60" width="3.5" style="391" customWidth="1"/>
  </cols>
  <sheetData>
    <row r="1" spans="1:60" x14ac:dyDescent="0.25">
      <c r="A1" s="368" t="s">
        <v>132</v>
      </c>
      <c r="B1" s="394" t="s">
        <v>59</v>
      </c>
      <c r="C1" s="368" t="s">
        <v>76</v>
      </c>
      <c r="D1" s="394" t="s">
        <v>59</v>
      </c>
      <c r="E1" s="368" t="s">
        <v>115</v>
      </c>
      <c r="F1" s="394" t="s">
        <v>59</v>
      </c>
      <c r="G1" s="368" t="s">
        <v>166</v>
      </c>
      <c r="H1" s="394" t="s">
        <v>59</v>
      </c>
      <c r="I1" s="368" t="s">
        <v>178</v>
      </c>
      <c r="J1" s="394" t="s">
        <v>59</v>
      </c>
      <c r="K1" s="368" t="s">
        <v>188</v>
      </c>
      <c r="L1" s="394" t="s">
        <v>59</v>
      </c>
      <c r="M1" s="368" t="s">
        <v>116</v>
      </c>
      <c r="N1" s="394" t="s">
        <v>59</v>
      </c>
      <c r="O1" s="368" t="s">
        <v>79</v>
      </c>
      <c r="P1" s="394" t="s">
        <v>59</v>
      </c>
      <c r="Q1" s="368" t="s">
        <v>186</v>
      </c>
      <c r="R1" s="394" t="s">
        <v>59</v>
      </c>
      <c r="S1" s="368" t="s">
        <v>117</v>
      </c>
      <c r="T1" s="394" t="s">
        <v>59</v>
      </c>
      <c r="U1" s="368" t="s">
        <v>187</v>
      </c>
      <c r="V1" s="394" t="s">
        <v>59</v>
      </c>
      <c r="W1" s="371" t="s">
        <v>83</v>
      </c>
      <c r="X1" s="394" t="s">
        <v>59</v>
      </c>
      <c r="Y1" s="371" t="s">
        <v>120</v>
      </c>
      <c r="Z1" s="394" t="s">
        <v>59</v>
      </c>
      <c r="AA1" s="371" t="s">
        <v>84</v>
      </c>
      <c r="AB1" s="394" t="s">
        <v>59</v>
      </c>
      <c r="AC1" s="371" t="s">
        <v>121</v>
      </c>
      <c r="AD1" s="394" t="s">
        <v>59</v>
      </c>
      <c r="AE1" s="371" t="s">
        <v>85</v>
      </c>
      <c r="AF1" s="394" t="s">
        <v>59</v>
      </c>
      <c r="AG1" s="371" t="s">
        <v>86</v>
      </c>
      <c r="AH1" s="394" t="s">
        <v>59</v>
      </c>
      <c r="AI1" s="371" t="s">
        <v>122</v>
      </c>
      <c r="AJ1" s="394" t="s">
        <v>59</v>
      </c>
      <c r="AK1" s="371" t="s">
        <v>123</v>
      </c>
      <c r="AL1" s="394" t="s">
        <v>59</v>
      </c>
      <c r="AM1" s="371" t="s">
        <v>124</v>
      </c>
      <c r="AN1" s="394" t="s">
        <v>59</v>
      </c>
      <c r="AO1" s="371" t="s">
        <v>89</v>
      </c>
      <c r="AP1" s="394" t="s">
        <v>59</v>
      </c>
      <c r="AQ1" s="371" t="s">
        <v>125</v>
      </c>
      <c r="AR1" s="394" t="s">
        <v>59</v>
      </c>
      <c r="AS1" s="372" t="s">
        <v>169</v>
      </c>
      <c r="AT1" s="394" t="s">
        <v>59</v>
      </c>
      <c r="AU1" s="372" t="s">
        <v>170</v>
      </c>
      <c r="AV1" s="394" t="s">
        <v>59</v>
      </c>
      <c r="AW1" s="372" t="s">
        <v>171</v>
      </c>
      <c r="AX1" s="394" t="s">
        <v>59</v>
      </c>
      <c r="AY1" s="372" t="s">
        <v>7</v>
      </c>
      <c r="AZ1" s="394" t="s">
        <v>59</v>
      </c>
      <c r="BA1" s="372" t="s">
        <v>6</v>
      </c>
      <c r="BB1" s="394" t="s">
        <v>59</v>
      </c>
      <c r="BC1" s="372" t="s">
        <v>172</v>
      </c>
      <c r="BD1" s="394" t="s">
        <v>59</v>
      </c>
      <c r="BE1" s="372" t="s">
        <v>173</v>
      </c>
      <c r="BF1" s="394" t="s">
        <v>59</v>
      </c>
      <c r="BG1" s="372" t="s">
        <v>174</v>
      </c>
      <c r="BH1" s="394" t="s">
        <v>59</v>
      </c>
    </row>
    <row r="2" spans="1:60" x14ac:dyDescent="0.25">
      <c r="A2" s="389" t="s">
        <v>180</v>
      </c>
      <c r="B2" s="395">
        <v>0</v>
      </c>
      <c r="C2" s="389" t="s">
        <v>180</v>
      </c>
      <c r="D2" s="395">
        <v>0</v>
      </c>
      <c r="E2" s="389" t="s">
        <v>180</v>
      </c>
      <c r="F2" s="395">
        <v>0</v>
      </c>
      <c r="G2" s="389" t="s">
        <v>180</v>
      </c>
      <c r="H2" s="395">
        <v>0</v>
      </c>
      <c r="I2" s="389" t="s">
        <v>180</v>
      </c>
      <c r="J2" s="395">
        <v>0</v>
      </c>
      <c r="K2" s="389" t="s">
        <v>180</v>
      </c>
      <c r="L2" s="395">
        <v>0</v>
      </c>
      <c r="M2" s="389" t="s">
        <v>180</v>
      </c>
      <c r="N2" s="395">
        <v>0</v>
      </c>
      <c r="O2" s="389" t="s">
        <v>180</v>
      </c>
      <c r="P2" s="395">
        <v>0</v>
      </c>
      <c r="Q2" s="389" t="s">
        <v>180</v>
      </c>
      <c r="R2" s="395">
        <v>0</v>
      </c>
      <c r="S2" s="389" t="s">
        <v>180</v>
      </c>
      <c r="T2" s="395">
        <v>0</v>
      </c>
      <c r="U2" s="389" t="s">
        <v>180</v>
      </c>
      <c r="V2" s="395">
        <v>0</v>
      </c>
      <c r="W2" s="389" t="s">
        <v>180</v>
      </c>
      <c r="X2" s="395">
        <v>0</v>
      </c>
      <c r="Y2" s="389" t="s">
        <v>180</v>
      </c>
      <c r="Z2" s="395">
        <v>0</v>
      </c>
      <c r="AA2" s="389" t="s">
        <v>180</v>
      </c>
      <c r="AB2" s="395">
        <v>0</v>
      </c>
      <c r="AC2" s="389" t="s">
        <v>180</v>
      </c>
      <c r="AD2" s="395">
        <v>0</v>
      </c>
      <c r="AE2" s="389" t="s">
        <v>180</v>
      </c>
      <c r="AF2" s="395">
        <v>0</v>
      </c>
      <c r="AG2" s="389" t="s">
        <v>180</v>
      </c>
      <c r="AH2" s="395">
        <v>0</v>
      </c>
      <c r="AI2" s="389" t="s">
        <v>180</v>
      </c>
      <c r="AJ2" s="395">
        <v>0</v>
      </c>
      <c r="AK2" s="389" t="s">
        <v>180</v>
      </c>
      <c r="AL2" s="395">
        <v>0</v>
      </c>
      <c r="AM2" s="389" t="s">
        <v>180</v>
      </c>
      <c r="AN2" s="395">
        <v>0</v>
      </c>
      <c r="AO2" s="389" t="s">
        <v>180</v>
      </c>
      <c r="AP2" s="395">
        <v>0</v>
      </c>
      <c r="AQ2" s="389" t="s">
        <v>180</v>
      </c>
      <c r="AR2" s="395">
        <v>0</v>
      </c>
      <c r="AS2" s="389" t="s">
        <v>180</v>
      </c>
      <c r="AT2" s="395">
        <v>0</v>
      </c>
      <c r="AU2" s="389" t="s">
        <v>180</v>
      </c>
      <c r="AV2" s="395">
        <v>0</v>
      </c>
      <c r="AW2" s="389" t="s">
        <v>180</v>
      </c>
      <c r="AX2" s="395">
        <v>0</v>
      </c>
      <c r="AY2" s="389" t="s">
        <v>180</v>
      </c>
      <c r="AZ2" s="395">
        <v>0</v>
      </c>
      <c r="BA2" s="389" t="s">
        <v>180</v>
      </c>
      <c r="BB2" s="395">
        <v>0</v>
      </c>
      <c r="BC2" s="389" t="s">
        <v>180</v>
      </c>
      <c r="BD2" s="395">
        <v>0</v>
      </c>
      <c r="BE2" s="389" t="s">
        <v>180</v>
      </c>
      <c r="BF2" s="395">
        <v>0</v>
      </c>
      <c r="BG2" s="389" t="s">
        <v>180</v>
      </c>
      <c r="BH2" s="395">
        <v>0</v>
      </c>
    </row>
    <row r="3" spans="1:60" x14ac:dyDescent="0.25">
      <c r="A3" s="389" t="s">
        <v>181</v>
      </c>
      <c r="B3" s="395">
        <v>0</v>
      </c>
      <c r="C3" s="389" t="s">
        <v>181</v>
      </c>
      <c r="D3" s="395">
        <v>0</v>
      </c>
      <c r="E3" s="389" t="s">
        <v>181</v>
      </c>
      <c r="F3" s="395">
        <v>0</v>
      </c>
      <c r="G3" s="389" t="s">
        <v>181</v>
      </c>
      <c r="H3" s="395">
        <v>0</v>
      </c>
      <c r="I3" s="389" t="s">
        <v>181</v>
      </c>
      <c r="J3" s="395">
        <v>0</v>
      </c>
      <c r="K3" s="389" t="s">
        <v>181</v>
      </c>
      <c r="L3" s="395">
        <v>0</v>
      </c>
      <c r="M3" s="389" t="s">
        <v>181</v>
      </c>
      <c r="N3" s="395">
        <v>0</v>
      </c>
      <c r="O3" s="389" t="s">
        <v>181</v>
      </c>
      <c r="P3" s="395">
        <v>0</v>
      </c>
      <c r="Q3" s="389" t="s">
        <v>181</v>
      </c>
      <c r="R3" s="395">
        <v>0</v>
      </c>
      <c r="S3" s="389" t="s">
        <v>181</v>
      </c>
      <c r="T3" s="395">
        <v>0</v>
      </c>
      <c r="U3" s="389" t="s">
        <v>181</v>
      </c>
      <c r="V3" s="395">
        <v>0</v>
      </c>
      <c r="W3" s="389" t="s">
        <v>181</v>
      </c>
      <c r="X3" s="395">
        <v>0</v>
      </c>
      <c r="Y3" s="389" t="s">
        <v>181</v>
      </c>
      <c r="Z3" s="395">
        <v>0</v>
      </c>
      <c r="AA3" s="389" t="s">
        <v>181</v>
      </c>
      <c r="AB3" s="395">
        <v>0</v>
      </c>
      <c r="AC3" s="389" t="s">
        <v>181</v>
      </c>
      <c r="AD3" s="395">
        <v>0</v>
      </c>
      <c r="AE3" s="389" t="s">
        <v>181</v>
      </c>
      <c r="AF3" s="395">
        <v>0</v>
      </c>
      <c r="AG3" s="389" t="s">
        <v>181</v>
      </c>
      <c r="AH3" s="395">
        <v>0</v>
      </c>
      <c r="AI3" s="389" t="s">
        <v>181</v>
      </c>
      <c r="AJ3" s="395">
        <v>0</v>
      </c>
      <c r="AK3" s="389" t="s">
        <v>181</v>
      </c>
      <c r="AL3" s="395">
        <v>0</v>
      </c>
      <c r="AM3" s="389" t="s">
        <v>181</v>
      </c>
      <c r="AN3" s="395">
        <v>0</v>
      </c>
      <c r="AO3" s="389" t="s">
        <v>181</v>
      </c>
      <c r="AP3" s="395">
        <v>0</v>
      </c>
      <c r="AQ3" s="389" t="s">
        <v>181</v>
      </c>
      <c r="AR3" s="395">
        <v>0</v>
      </c>
      <c r="AS3" s="389" t="s">
        <v>181</v>
      </c>
      <c r="AT3" s="395">
        <v>0</v>
      </c>
      <c r="AU3" s="389" t="s">
        <v>181</v>
      </c>
      <c r="AV3" s="395">
        <v>0</v>
      </c>
      <c r="AW3" s="389" t="s">
        <v>181</v>
      </c>
      <c r="AX3" s="395">
        <v>0</v>
      </c>
      <c r="AY3" s="389" t="s">
        <v>181</v>
      </c>
      <c r="AZ3" s="395">
        <v>0</v>
      </c>
      <c r="BA3" s="389" t="s">
        <v>181</v>
      </c>
      <c r="BB3" s="395">
        <v>0</v>
      </c>
      <c r="BC3" s="389" t="s">
        <v>181</v>
      </c>
      <c r="BD3" s="395">
        <v>0</v>
      </c>
      <c r="BE3" s="389" t="s">
        <v>181</v>
      </c>
      <c r="BF3" s="395">
        <v>0</v>
      </c>
      <c r="BG3" s="389" t="s">
        <v>181</v>
      </c>
      <c r="BH3" s="395">
        <v>0</v>
      </c>
    </row>
    <row r="4" spans="1:60" x14ac:dyDescent="0.25">
      <c r="A4" s="389" t="s">
        <v>182</v>
      </c>
      <c r="B4" s="395">
        <v>0</v>
      </c>
      <c r="C4" s="389" t="s">
        <v>182</v>
      </c>
      <c r="D4" s="395">
        <v>0</v>
      </c>
      <c r="E4" s="389" t="s">
        <v>182</v>
      </c>
      <c r="F4" s="395">
        <v>0</v>
      </c>
      <c r="G4" s="389" t="s">
        <v>182</v>
      </c>
      <c r="H4" s="395">
        <v>0</v>
      </c>
      <c r="I4" s="389" t="s">
        <v>182</v>
      </c>
      <c r="J4" s="395">
        <v>0</v>
      </c>
      <c r="K4" s="389" t="s">
        <v>182</v>
      </c>
      <c r="L4" s="395">
        <v>0</v>
      </c>
      <c r="M4" s="389" t="s">
        <v>182</v>
      </c>
      <c r="N4" s="395">
        <v>0</v>
      </c>
      <c r="O4" s="389" t="s">
        <v>182</v>
      </c>
      <c r="P4" s="395">
        <v>0</v>
      </c>
      <c r="Q4" s="389" t="s">
        <v>182</v>
      </c>
      <c r="R4" s="395">
        <v>0</v>
      </c>
      <c r="S4" s="389" t="s">
        <v>182</v>
      </c>
      <c r="T4" s="395">
        <v>0</v>
      </c>
      <c r="U4" s="389" t="s">
        <v>182</v>
      </c>
      <c r="V4" s="395">
        <v>0</v>
      </c>
      <c r="W4" s="389" t="s">
        <v>182</v>
      </c>
      <c r="X4" s="395">
        <v>0</v>
      </c>
      <c r="Y4" s="389" t="s">
        <v>182</v>
      </c>
      <c r="Z4" s="395">
        <v>0</v>
      </c>
      <c r="AA4" s="389" t="s">
        <v>182</v>
      </c>
      <c r="AB4" s="395">
        <v>0</v>
      </c>
      <c r="AC4" s="389" t="s">
        <v>182</v>
      </c>
      <c r="AD4" s="395">
        <v>0</v>
      </c>
      <c r="AE4" s="389" t="s">
        <v>182</v>
      </c>
      <c r="AF4" s="395">
        <v>0</v>
      </c>
      <c r="AG4" s="389" t="s">
        <v>182</v>
      </c>
      <c r="AH4" s="395">
        <v>0</v>
      </c>
      <c r="AI4" s="389" t="s">
        <v>182</v>
      </c>
      <c r="AJ4" s="395">
        <v>0</v>
      </c>
      <c r="AK4" s="389" t="s">
        <v>182</v>
      </c>
      <c r="AL4" s="395">
        <v>0</v>
      </c>
      <c r="AM4" s="389" t="s">
        <v>182</v>
      </c>
      <c r="AN4" s="395">
        <v>0</v>
      </c>
      <c r="AO4" s="389" t="s">
        <v>182</v>
      </c>
      <c r="AP4" s="395">
        <v>0</v>
      </c>
      <c r="AQ4" s="389" t="s">
        <v>182</v>
      </c>
      <c r="AR4" s="395">
        <v>0</v>
      </c>
      <c r="AS4" s="389" t="s">
        <v>182</v>
      </c>
      <c r="AT4" s="395">
        <v>0</v>
      </c>
      <c r="AU4" s="389" t="s">
        <v>182</v>
      </c>
      <c r="AV4" s="395">
        <v>0</v>
      </c>
      <c r="AW4" s="389" t="s">
        <v>182</v>
      </c>
      <c r="AX4" s="395">
        <v>0</v>
      </c>
      <c r="AY4" s="389" t="s">
        <v>182</v>
      </c>
      <c r="AZ4" s="395">
        <v>0</v>
      </c>
      <c r="BA4" s="389" t="s">
        <v>182</v>
      </c>
      <c r="BB4" s="395">
        <v>0</v>
      </c>
      <c r="BC4" s="389" t="s">
        <v>182</v>
      </c>
      <c r="BD4" s="395">
        <v>0</v>
      </c>
      <c r="BE4" s="389" t="s">
        <v>182</v>
      </c>
      <c r="BF4" s="395">
        <v>0</v>
      </c>
      <c r="BG4" s="389" t="s">
        <v>182</v>
      </c>
      <c r="BH4" s="395">
        <v>0</v>
      </c>
    </row>
    <row r="5" spans="1:60" x14ac:dyDescent="0.25">
      <c r="A5" s="375">
        <v>0</v>
      </c>
      <c r="B5" s="396">
        <v>25</v>
      </c>
      <c r="C5" s="375">
        <v>0</v>
      </c>
      <c r="D5" s="396">
        <v>25</v>
      </c>
      <c r="E5" s="375">
        <v>0</v>
      </c>
      <c r="F5" s="396">
        <v>25</v>
      </c>
      <c r="G5" s="375">
        <v>0</v>
      </c>
      <c r="H5" s="396">
        <v>25</v>
      </c>
      <c r="I5" s="375">
        <v>0</v>
      </c>
      <c r="J5" s="396">
        <v>15</v>
      </c>
      <c r="K5" s="375">
        <v>0</v>
      </c>
      <c r="L5" s="396">
        <v>25</v>
      </c>
      <c r="M5" s="375">
        <v>0</v>
      </c>
      <c r="N5" s="396">
        <v>25</v>
      </c>
      <c r="O5" s="375">
        <v>0</v>
      </c>
      <c r="P5" s="396">
        <v>25</v>
      </c>
      <c r="Q5" s="375">
        <v>0</v>
      </c>
      <c r="R5" s="396">
        <v>25</v>
      </c>
      <c r="S5" s="375">
        <v>0</v>
      </c>
      <c r="T5" s="396">
        <v>25</v>
      </c>
      <c r="U5" s="375">
        <v>0</v>
      </c>
      <c r="V5" s="396">
        <v>25</v>
      </c>
      <c r="W5" s="377">
        <v>0</v>
      </c>
      <c r="X5" s="396">
        <v>25</v>
      </c>
      <c r="Y5" s="377">
        <v>0</v>
      </c>
      <c r="Z5" s="396">
        <v>25</v>
      </c>
      <c r="AA5" s="377">
        <v>0</v>
      </c>
      <c r="AB5" s="396">
        <v>25</v>
      </c>
      <c r="AC5" s="377">
        <v>0</v>
      </c>
      <c r="AD5" s="396">
        <v>25</v>
      </c>
      <c r="AE5" s="377">
        <v>0</v>
      </c>
      <c r="AF5" s="396">
        <v>25</v>
      </c>
      <c r="AG5" s="377">
        <v>0</v>
      </c>
      <c r="AH5" s="396">
        <v>25</v>
      </c>
      <c r="AI5" s="377">
        <v>0</v>
      </c>
      <c r="AJ5" s="396">
        <v>25</v>
      </c>
      <c r="AK5" s="377">
        <v>0</v>
      </c>
      <c r="AL5" s="396">
        <v>25</v>
      </c>
      <c r="AM5" s="377">
        <v>0</v>
      </c>
      <c r="AN5" s="396">
        <v>25</v>
      </c>
      <c r="AO5" s="377">
        <v>0</v>
      </c>
      <c r="AP5" s="396">
        <v>25</v>
      </c>
      <c r="AQ5" s="377">
        <v>0</v>
      </c>
      <c r="AR5" s="396">
        <v>25</v>
      </c>
      <c r="AS5" s="378">
        <v>0</v>
      </c>
      <c r="AT5" s="396">
        <v>1</v>
      </c>
      <c r="AU5" s="378">
        <v>0</v>
      </c>
      <c r="AV5" s="396">
        <v>1</v>
      </c>
      <c r="AW5" s="378">
        <v>0</v>
      </c>
      <c r="AX5" s="396">
        <v>1</v>
      </c>
      <c r="AY5" s="378">
        <v>0</v>
      </c>
      <c r="AZ5" s="396">
        <v>1</v>
      </c>
      <c r="BA5" s="378">
        <v>0</v>
      </c>
      <c r="BB5" s="396">
        <v>1</v>
      </c>
      <c r="BC5" s="378">
        <v>0</v>
      </c>
      <c r="BD5" s="396">
        <v>1</v>
      </c>
      <c r="BE5" s="378">
        <v>0</v>
      </c>
      <c r="BF5" s="396">
        <v>1</v>
      </c>
      <c r="BG5" s="378">
        <v>0</v>
      </c>
      <c r="BH5" s="396">
        <v>1</v>
      </c>
    </row>
    <row r="6" spans="1:60" x14ac:dyDescent="0.25">
      <c r="A6" s="379">
        <v>56</v>
      </c>
      <c r="B6" s="397">
        <v>25</v>
      </c>
      <c r="C6" s="379">
        <v>65</v>
      </c>
      <c r="D6" s="397">
        <v>25</v>
      </c>
      <c r="E6" s="379">
        <v>102</v>
      </c>
      <c r="F6" s="397">
        <v>25</v>
      </c>
      <c r="G6" s="379">
        <v>66</v>
      </c>
      <c r="H6" s="397">
        <v>25</v>
      </c>
      <c r="I6" s="379">
        <v>77</v>
      </c>
      <c r="J6" s="397">
        <v>25</v>
      </c>
      <c r="K6" s="379">
        <v>133</v>
      </c>
      <c r="L6" s="397">
        <v>25</v>
      </c>
      <c r="M6" s="379">
        <v>210</v>
      </c>
      <c r="N6" s="397">
        <v>25</v>
      </c>
      <c r="O6" s="379">
        <v>340</v>
      </c>
      <c r="P6" s="397">
        <v>25</v>
      </c>
      <c r="Q6" s="379">
        <v>390</v>
      </c>
      <c r="R6" s="397">
        <v>25</v>
      </c>
      <c r="S6" s="379">
        <v>470</v>
      </c>
      <c r="T6" s="397">
        <v>25</v>
      </c>
      <c r="U6" s="379">
        <v>520</v>
      </c>
      <c r="V6" s="397">
        <v>25</v>
      </c>
      <c r="W6" s="381">
        <v>1020</v>
      </c>
      <c r="X6" s="397">
        <v>25</v>
      </c>
      <c r="Y6" s="381">
        <v>1480</v>
      </c>
      <c r="Z6" s="397">
        <v>25</v>
      </c>
      <c r="AA6" s="381">
        <v>2200</v>
      </c>
      <c r="AB6" s="397">
        <v>25</v>
      </c>
      <c r="AC6" s="381">
        <v>3400</v>
      </c>
      <c r="AD6" s="397">
        <v>25</v>
      </c>
      <c r="AE6" s="381">
        <v>5000</v>
      </c>
      <c r="AF6" s="397">
        <v>25</v>
      </c>
      <c r="AG6" s="381">
        <v>8100</v>
      </c>
      <c r="AH6" s="397">
        <v>25</v>
      </c>
      <c r="AI6" s="381">
        <v>14000</v>
      </c>
      <c r="AJ6" s="397">
        <v>25</v>
      </c>
      <c r="AK6" s="381">
        <v>4200</v>
      </c>
      <c r="AL6" s="397">
        <v>25</v>
      </c>
      <c r="AM6" s="381">
        <v>9000</v>
      </c>
      <c r="AN6" s="397">
        <v>25</v>
      </c>
      <c r="AO6" s="381">
        <v>12000</v>
      </c>
      <c r="AP6" s="397">
        <v>25</v>
      </c>
      <c r="AQ6" s="381">
        <v>20000</v>
      </c>
      <c r="AR6" s="397">
        <v>25</v>
      </c>
      <c r="AS6" s="382">
        <v>200</v>
      </c>
      <c r="AT6" s="397">
        <v>2</v>
      </c>
      <c r="AU6" s="382">
        <v>550</v>
      </c>
      <c r="AV6" s="397">
        <v>2</v>
      </c>
      <c r="AW6" s="382">
        <v>80</v>
      </c>
      <c r="AX6" s="397">
        <v>2</v>
      </c>
      <c r="AY6" s="382">
        <v>100</v>
      </c>
      <c r="AZ6" s="397">
        <v>2</v>
      </c>
      <c r="BA6" s="382">
        <v>325</v>
      </c>
      <c r="BB6" s="397">
        <v>2</v>
      </c>
      <c r="BC6" s="382">
        <v>1000</v>
      </c>
      <c r="BD6" s="397">
        <v>2</v>
      </c>
      <c r="BE6" s="382">
        <v>1300</v>
      </c>
      <c r="BF6" s="397">
        <v>2</v>
      </c>
      <c r="BG6" s="382">
        <v>1200</v>
      </c>
      <c r="BH6" s="397">
        <v>2</v>
      </c>
    </row>
    <row r="7" spans="1:60" x14ac:dyDescent="0.25">
      <c r="A7" s="379">
        <v>57</v>
      </c>
      <c r="B7" s="397">
        <v>24</v>
      </c>
      <c r="C7" s="379">
        <v>66</v>
      </c>
      <c r="D7" s="397">
        <v>24</v>
      </c>
      <c r="E7" s="379">
        <v>103</v>
      </c>
      <c r="F7" s="397">
        <v>24</v>
      </c>
      <c r="G7" s="379">
        <v>67</v>
      </c>
      <c r="H7" s="397">
        <v>24</v>
      </c>
      <c r="I7" s="379">
        <v>78</v>
      </c>
      <c r="J7" s="397">
        <v>24</v>
      </c>
      <c r="K7" s="379">
        <v>134</v>
      </c>
      <c r="L7" s="397">
        <v>24</v>
      </c>
      <c r="M7" s="379">
        <v>211</v>
      </c>
      <c r="N7" s="397">
        <v>24</v>
      </c>
      <c r="O7" s="379">
        <v>341</v>
      </c>
      <c r="P7" s="397">
        <v>24</v>
      </c>
      <c r="Q7" s="379">
        <v>391</v>
      </c>
      <c r="R7" s="397">
        <v>24</v>
      </c>
      <c r="S7" s="379">
        <v>471</v>
      </c>
      <c r="T7" s="397">
        <v>24</v>
      </c>
      <c r="U7" s="379">
        <v>521</v>
      </c>
      <c r="V7" s="397">
        <v>24</v>
      </c>
      <c r="W7" s="381">
        <v>1021</v>
      </c>
      <c r="X7" s="397">
        <v>24</v>
      </c>
      <c r="Y7" s="381">
        <v>1481</v>
      </c>
      <c r="Z7" s="397">
        <v>24</v>
      </c>
      <c r="AA7" s="381">
        <v>2201</v>
      </c>
      <c r="AB7" s="397">
        <v>24</v>
      </c>
      <c r="AC7" s="381">
        <v>3401</v>
      </c>
      <c r="AD7" s="397">
        <v>24</v>
      </c>
      <c r="AE7" s="381">
        <v>5001</v>
      </c>
      <c r="AF7" s="397">
        <v>24</v>
      </c>
      <c r="AG7" s="381">
        <v>8101</v>
      </c>
      <c r="AH7" s="397">
        <v>24</v>
      </c>
      <c r="AI7" s="381">
        <v>14001</v>
      </c>
      <c r="AJ7" s="397">
        <v>24</v>
      </c>
      <c r="AK7" s="381">
        <v>4201</v>
      </c>
      <c r="AL7" s="397">
        <v>24</v>
      </c>
      <c r="AM7" s="381">
        <v>9001</v>
      </c>
      <c r="AN7" s="397">
        <v>24</v>
      </c>
      <c r="AO7" s="381">
        <v>12001</v>
      </c>
      <c r="AP7" s="397">
        <v>24</v>
      </c>
      <c r="AQ7" s="381">
        <v>20001</v>
      </c>
      <c r="AR7" s="397">
        <v>24</v>
      </c>
      <c r="AS7" s="382"/>
      <c r="AT7" s="397"/>
      <c r="AU7" s="382"/>
      <c r="AV7" s="397"/>
      <c r="AW7" s="382"/>
      <c r="AX7" s="397"/>
      <c r="AY7" s="382"/>
      <c r="AZ7" s="397"/>
      <c r="BA7" s="382"/>
      <c r="BB7" s="397"/>
      <c r="BC7" s="382"/>
      <c r="BD7" s="397"/>
      <c r="BE7" s="382"/>
      <c r="BF7" s="397"/>
      <c r="BG7" s="382"/>
      <c r="BH7" s="397"/>
    </row>
    <row r="8" spans="1:60" x14ac:dyDescent="0.25">
      <c r="A8" s="379">
        <v>58</v>
      </c>
      <c r="B8" s="397">
        <v>24</v>
      </c>
      <c r="C8" s="379">
        <v>67</v>
      </c>
      <c r="D8" s="397">
        <v>24</v>
      </c>
      <c r="E8" s="379">
        <v>105</v>
      </c>
      <c r="F8" s="397">
        <v>24</v>
      </c>
      <c r="G8" s="379">
        <v>69</v>
      </c>
      <c r="H8" s="397">
        <v>24</v>
      </c>
      <c r="I8" s="379">
        <v>80</v>
      </c>
      <c r="J8" s="397">
        <v>24</v>
      </c>
      <c r="K8" s="379">
        <v>137</v>
      </c>
      <c r="L8" s="397">
        <v>24</v>
      </c>
      <c r="M8" s="379">
        <v>215</v>
      </c>
      <c r="N8" s="397">
        <v>24</v>
      </c>
      <c r="O8" s="379">
        <v>350</v>
      </c>
      <c r="P8" s="397">
        <v>24</v>
      </c>
      <c r="Q8" s="379">
        <v>410</v>
      </c>
      <c r="R8" s="397">
        <v>24</v>
      </c>
      <c r="S8" s="379">
        <v>490</v>
      </c>
      <c r="T8" s="397">
        <v>24</v>
      </c>
      <c r="U8" s="379">
        <v>535</v>
      </c>
      <c r="V8" s="397">
        <v>24</v>
      </c>
      <c r="W8" s="381">
        <v>1050</v>
      </c>
      <c r="X8" s="397">
        <v>24</v>
      </c>
      <c r="Y8" s="381">
        <v>1520</v>
      </c>
      <c r="Z8" s="397">
        <v>24</v>
      </c>
      <c r="AA8" s="381">
        <v>2250</v>
      </c>
      <c r="AB8" s="397">
        <v>24</v>
      </c>
      <c r="AC8" s="381">
        <v>3500</v>
      </c>
      <c r="AD8" s="397">
        <v>24</v>
      </c>
      <c r="AE8" s="381">
        <v>5100</v>
      </c>
      <c r="AF8" s="397">
        <v>24</v>
      </c>
      <c r="AG8" s="381">
        <v>8250</v>
      </c>
      <c r="AH8" s="397">
        <v>24</v>
      </c>
      <c r="AI8" s="381">
        <v>14300</v>
      </c>
      <c r="AJ8" s="397">
        <v>24</v>
      </c>
      <c r="AK8" s="381">
        <v>4300</v>
      </c>
      <c r="AL8" s="397">
        <v>24</v>
      </c>
      <c r="AM8" s="381">
        <v>9200</v>
      </c>
      <c r="AN8" s="397">
        <v>24</v>
      </c>
      <c r="AO8" s="381">
        <v>13000</v>
      </c>
      <c r="AP8" s="397">
        <v>24</v>
      </c>
      <c r="AQ8" s="381">
        <v>22000</v>
      </c>
      <c r="AR8" s="397">
        <v>24</v>
      </c>
      <c r="AS8" s="382">
        <v>220</v>
      </c>
      <c r="AT8" s="397">
        <v>3</v>
      </c>
      <c r="AU8" s="382">
        <v>600</v>
      </c>
      <c r="AV8" s="397">
        <v>3</v>
      </c>
      <c r="AW8" s="382">
        <v>85</v>
      </c>
      <c r="AX8" s="397">
        <v>3</v>
      </c>
      <c r="AY8" s="382">
        <v>120</v>
      </c>
      <c r="AZ8" s="397">
        <v>3</v>
      </c>
      <c r="BA8" s="382">
        <v>350</v>
      </c>
      <c r="BB8" s="397">
        <v>3</v>
      </c>
      <c r="BC8" s="382">
        <v>1100</v>
      </c>
      <c r="BD8" s="397">
        <v>3</v>
      </c>
      <c r="BE8" s="382">
        <v>1400</v>
      </c>
      <c r="BF8" s="397">
        <v>3</v>
      </c>
      <c r="BG8" s="382">
        <v>1300</v>
      </c>
      <c r="BH8" s="397">
        <v>3</v>
      </c>
    </row>
    <row r="9" spans="1:60" x14ac:dyDescent="0.25">
      <c r="A9" s="379"/>
      <c r="B9" s="397">
        <v>23</v>
      </c>
      <c r="C9" s="379"/>
      <c r="D9" s="397">
        <v>23</v>
      </c>
      <c r="E9" s="379">
        <v>106</v>
      </c>
      <c r="F9" s="397">
        <v>23</v>
      </c>
      <c r="G9" s="379">
        <v>70</v>
      </c>
      <c r="H9" s="397">
        <v>23</v>
      </c>
      <c r="I9" s="379">
        <v>81</v>
      </c>
      <c r="J9" s="397">
        <v>23</v>
      </c>
      <c r="K9" s="379">
        <v>138</v>
      </c>
      <c r="L9" s="397">
        <v>23</v>
      </c>
      <c r="M9" s="379">
        <v>216</v>
      </c>
      <c r="N9" s="397">
        <v>23</v>
      </c>
      <c r="O9" s="379">
        <v>351</v>
      </c>
      <c r="P9" s="397">
        <v>23</v>
      </c>
      <c r="Q9" s="379">
        <v>411</v>
      </c>
      <c r="R9" s="397">
        <v>23</v>
      </c>
      <c r="S9" s="379">
        <v>491</v>
      </c>
      <c r="T9" s="397">
        <v>23</v>
      </c>
      <c r="U9" s="379">
        <v>536</v>
      </c>
      <c r="V9" s="397">
        <v>23</v>
      </c>
      <c r="W9" s="381">
        <v>1051</v>
      </c>
      <c r="X9" s="397">
        <v>23</v>
      </c>
      <c r="Y9" s="381">
        <v>1521</v>
      </c>
      <c r="Z9" s="397">
        <v>23</v>
      </c>
      <c r="AA9" s="381">
        <v>2251</v>
      </c>
      <c r="AB9" s="397">
        <v>23</v>
      </c>
      <c r="AC9" s="381">
        <v>3501</v>
      </c>
      <c r="AD9" s="397">
        <v>23</v>
      </c>
      <c r="AE9" s="381">
        <v>5101</v>
      </c>
      <c r="AF9" s="397">
        <v>23</v>
      </c>
      <c r="AG9" s="381">
        <v>8251</v>
      </c>
      <c r="AH9" s="397">
        <v>23</v>
      </c>
      <c r="AI9" s="381">
        <v>14301</v>
      </c>
      <c r="AJ9" s="397">
        <v>23</v>
      </c>
      <c r="AK9" s="381">
        <v>4301</v>
      </c>
      <c r="AL9" s="397">
        <v>23</v>
      </c>
      <c r="AM9" s="381">
        <v>9201</v>
      </c>
      <c r="AN9" s="397">
        <v>23</v>
      </c>
      <c r="AO9" s="381">
        <v>13001</v>
      </c>
      <c r="AP9" s="397">
        <v>23</v>
      </c>
      <c r="AQ9" s="381">
        <v>22001</v>
      </c>
      <c r="AR9" s="397">
        <v>23</v>
      </c>
      <c r="AS9" s="382"/>
      <c r="AT9" s="397"/>
      <c r="AU9" s="382"/>
      <c r="AV9" s="397"/>
      <c r="AW9" s="382"/>
      <c r="AX9" s="397"/>
      <c r="AY9" s="382"/>
      <c r="AZ9" s="397"/>
      <c r="BA9" s="382"/>
      <c r="BB9" s="397"/>
      <c r="BC9" s="382"/>
      <c r="BD9" s="397"/>
      <c r="BE9" s="382"/>
      <c r="BF9" s="397"/>
      <c r="BG9" s="382"/>
      <c r="BH9" s="397"/>
    </row>
    <row r="10" spans="1:60" x14ac:dyDescent="0.25">
      <c r="A10" s="379">
        <v>59</v>
      </c>
      <c r="B10" s="397">
        <v>23</v>
      </c>
      <c r="C10" s="379">
        <v>68</v>
      </c>
      <c r="D10" s="397">
        <v>23</v>
      </c>
      <c r="E10" s="379">
        <v>108</v>
      </c>
      <c r="F10" s="397">
        <v>23</v>
      </c>
      <c r="G10" s="379">
        <v>72</v>
      </c>
      <c r="H10" s="397">
        <v>23</v>
      </c>
      <c r="I10" s="379">
        <v>83</v>
      </c>
      <c r="J10" s="397">
        <v>23</v>
      </c>
      <c r="K10" s="379">
        <v>141</v>
      </c>
      <c r="L10" s="397">
        <v>23</v>
      </c>
      <c r="M10" s="379">
        <v>220</v>
      </c>
      <c r="N10" s="397">
        <v>23</v>
      </c>
      <c r="O10" s="379">
        <v>360</v>
      </c>
      <c r="P10" s="397">
        <v>23</v>
      </c>
      <c r="Q10" s="379">
        <v>425</v>
      </c>
      <c r="R10" s="397">
        <v>23</v>
      </c>
      <c r="S10" s="379">
        <v>500</v>
      </c>
      <c r="T10" s="397">
        <v>23</v>
      </c>
      <c r="U10" s="379">
        <v>550</v>
      </c>
      <c r="V10" s="397">
        <v>23</v>
      </c>
      <c r="W10" s="381">
        <v>1080</v>
      </c>
      <c r="X10" s="397">
        <v>23</v>
      </c>
      <c r="Y10" s="381">
        <v>1560</v>
      </c>
      <c r="Z10" s="397">
        <v>23</v>
      </c>
      <c r="AA10" s="381">
        <v>2300</v>
      </c>
      <c r="AB10" s="397">
        <v>23</v>
      </c>
      <c r="AC10" s="381">
        <v>4000</v>
      </c>
      <c r="AD10" s="397">
        <v>23</v>
      </c>
      <c r="AE10" s="381">
        <v>5200</v>
      </c>
      <c r="AF10" s="397">
        <v>23</v>
      </c>
      <c r="AG10" s="381">
        <v>8400</v>
      </c>
      <c r="AH10" s="397">
        <v>23</v>
      </c>
      <c r="AI10" s="381">
        <v>15000</v>
      </c>
      <c r="AJ10" s="397">
        <v>23</v>
      </c>
      <c r="AK10" s="381">
        <v>4400</v>
      </c>
      <c r="AL10" s="397">
        <v>23</v>
      </c>
      <c r="AM10" s="381">
        <v>9400</v>
      </c>
      <c r="AN10" s="397">
        <v>23</v>
      </c>
      <c r="AO10" s="381">
        <v>14000</v>
      </c>
      <c r="AP10" s="397">
        <v>23</v>
      </c>
      <c r="AQ10" s="381">
        <v>24000</v>
      </c>
      <c r="AR10" s="397">
        <v>23</v>
      </c>
      <c r="AS10" s="382">
        <v>240</v>
      </c>
      <c r="AT10" s="397">
        <v>4</v>
      </c>
      <c r="AU10" s="382">
        <v>640</v>
      </c>
      <c r="AV10" s="397">
        <v>4</v>
      </c>
      <c r="AW10" s="382">
        <v>90</v>
      </c>
      <c r="AX10" s="397">
        <v>4</v>
      </c>
      <c r="AY10" s="382">
        <v>130</v>
      </c>
      <c r="AZ10" s="397">
        <v>4</v>
      </c>
      <c r="BA10" s="382">
        <v>375</v>
      </c>
      <c r="BB10" s="397">
        <v>4</v>
      </c>
      <c r="BC10" s="382">
        <v>1200</v>
      </c>
      <c r="BD10" s="397">
        <v>4</v>
      </c>
      <c r="BE10" s="382">
        <v>1500</v>
      </c>
      <c r="BF10" s="397">
        <v>4</v>
      </c>
      <c r="BG10" s="382">
        <v>1400</v>
      </c>
      <c r="BH10" s="397">
        <v>4</v>
      </c>
    </row>
    <row r="11" spans="1:60" x14ac:dyDescent="0.25">
      <c r="A11" s="379"/>
      <c r="B11" s="397">
        <v>22</v>
      </c>
      <c r="C11" s="379"/>
      <c r="D11" s="397">
        <v>22</v>
      </c>
      <c r="E11" s="379">
        <v>109</v>
      </c>
      <c r="F11" s="397">
        <v>22</v>
      </c>
      <c r="G11" s="379">
        <v>73</v>
      </c>
      <c r="H11" s="397">
        <v>22</v>
      </c>
      <c r="I11" s="379">
        <v>84</v>
      </c>
      <c r="J11" s="397">
        <v>22</v>
      </c>
      <c r="K11" s="379">
        <v>142</v>
      </c>
      <c r="L11" s="397">
        <v>22</v>
      </c>
      <c r="M11" s="379">
        <v>221</v>
      </c>
      <c r="N11" s="397">
        <v>22</v>
      </c>
      <c r="O11" s="379">
        <v>361</v>
      </c>
      <c r="P11" s="397">
        <v>22</v>
      </c>
      <c r="Q11" s="379">
        <v>426</v>
      </c>
      <c r="R11" s="397">
        <v>22</v>
      </c>
      <c r="S11" s="379">
        <v>501</v>
      </c>
      <c r="T11" s="397">
        <v>22</v>
      </c>
      <c r="U11" s="379">
        <v>551</v>
      </c>
      <c r="V11" s="397">
        <v>22</v>
      </c>
      <c r="W11" s="381">
        <v>1081</v>
      </c>
      <c r="X11" s="397">
        <v>22</v>
      </c>
      <c r="Y11" s="381">
        <v>1561</v>
      </c>
      <c r="Z11" s="397">
        <v>22</v>
      </c>
      <c r="AA11" s="381">
        <v>2301</v>
      </c>
      <c r="AB11" s="397">
        <v>22</v>
      </c>
      <c r="AC11" s="381">
        <v>4001</v>
      </c>
      <c r="AD11" s="397">
        <v>22</v>
      </c>
      <c r="AE11" s="381">
        <v>5201</v>
      </c>
      <c r="AF11" s="397">
        <v>22</v>
      </c>
      <c r="AG11" s="381">
        <v>8401</v>
      </c>
      <c r="AH11" s="397">
        <v>22</v>
      </c>
      <c r="AI11" s="381">
        <v>15001</v>
      </c>
      <c r="AJ11" s="397">
        <v>22</v>
      </c>
      <c r="AK11" s="381">
        <v>4401</v>
      </c>
      <c r="AL11" s="397">
        <v>22</v>
      </c>
      <c r="AM11" s="381">
        <v>9401</v>
      </c>
      <c r="AN11" s="397">
        <v>22</v>
      </c>
      <c r="AO11" s="381">
        <v>14001</v>
      </c>
      <c r="AP11" s="397">
        <v>22</v>
      </c>
      <c r="AQ11" s="381">
        <v>24001</v>
      </c>
      <c r="AR11" s="397">
        <v>22</v>
      </c>
      <c r="AS11" s="382"/>
      <c r="AT11" s="397"/>
      <c r="AU11" s="382"/>
      <c r="AV11" s="397"/>
      <c r="AW11" s="382"/>
      <c r="AX11" s="397"/>
      <c r="AY11" s="382"/>
      <c r="AZ11" s="397"/>
      <c r="BA11" s="382"/>
      <c r="BB11" s="397"/>
      <c r="BC11" s="382"/>
      <c r="BD11" s="397"/>
      <c r="BE11" s="382"/>
      <c r="BF11" s="397"/>
      <c r="BG11" s="382"/>
      <c r="BH11" s="397"/>
    </row>
    <row r="12" spans="1:60" x14ac:dyDescent="0.25">
      <c r="A12" s="379">
        <v>60</v>
      </c>
      <c r="B12" s="397">
        <v>22</v>
      </c>
      <c r="C12" s="379">
        <v>69</v>
      </c>
      <c r="D12" s="397">
        <v>22</v>
      </c>
      <c r="E12" s="379">
        <v>110</v>
      </c>
      <c r="F12" s="397">
        <v>22</v>
      </c>
      <c r="G12" s="379">
        <v>75</v>
      </c>
      <c r="H12" s="397">
        <v>22</v>
      </c>
      <c r="I12" s="379">
        <v>86</v>
      </c>
      <c r="J12" s="397">
        <v>22</v>
      </c>
      <c r="K12" s="379">
        <v>145</v>
      </c>
      <c r="L12" s="397">
        <v>22</v>
      </c>
      <c r="M12" s="379">
        <v>224</v>
      </c>
      <c r="N12" s="397">
        <v>22</v>
      </c>
      <c r="O12" s="379">
        <v>370</v>
      </c>
      <c r="P12" s="397">
        <v>22</v>
      </c>
      <c r="Q12" s="379">
        <v>440</v>
      </c>
      <c r="R12" s="397">
        <v>22</v>
      </c>
      <c r="S12" s="379">
        <v>510</v>
      </c>
      <c r="T12" s="397">
        <v>22</v>
      </c>
      <c r="U12" s="379">
        <v>575</v>
      </c>
      <c r="V12" s="397">
        <v>22</v>
      </c>
      <c r="W12" s="381">
        <v>1100</v>
      </c>
      <c r="X12" s="397">
        <v>22</v>
      </c>
      <c r="Y12" s="381">
        <v>2000</v>
      </c>
      <c r="Z12" s="397">
        <v>22</v>
      </c>
      <c r="AA12" s="381">
        <v>2330</v>
      </c>
      <c r="AB12" s="397">
        <v>22</v>
      </c>
      <c r="AC12" s="381">
        <v>4050</v>
      </c>
      <c r="AD12" s="397">
        <v>22</v>
      </c>
      <c r="AE12" s="381">
        <v>5300</v>
      </c>
      <c r="AF12" s="397">
        <v>22</v>
      </c>
      <c r="AG12" s="381">
        <v>8550</v>
      </c>
      <c r="AH12" s="397">
        <v>22</v>
      </c>
      <c r="AI12" s="381">
        <v>15300</v>
      </c>
      <c r="AJ12" s="397">
        <v>22</v>
      </c>
      <c r="AK12" s="381">
        <v>4500</v>
      </c>
      <c r="AL12" s="397">
        <v>22</v>
      </c>
      <c r="AM12" s="381">
        <v>10000</v>
      </c>
      <c r="AN12" s="397">
        <v>22</v>
      </c>
      <c r="AO12" s="381">
        <v>15000</v>
      </c>
      <c r="AP12" s="397">
        <v>22</v>
      </c>
      <c r="AQ12" s="381">
        <v>26000</v>
      </c>
      <c r="AR12" s="397">
        <v>22</v>
      </c>
      <c r="AS12" s="382">
        <v>260</v>
      </c>
      <c r="AT12" s="397">
        <v>5</v>
      </c>
      <c r="AU12" s="382">
        <v>670</v>
      </c>
      <c r="AV12" s="397">
        <v>5</v>
      </c>
      <c r="AW12" s="382">
        <v>95</v>
      </c>
      <c r="AX12" s="397">
        <v>5</v>
      </c>
      <c r="AY12" s="382">
        <v>140</v>
      </c>
      <c r="AZ12" s="397">
        <v>5</v>
      </c>
      <c r="BA12" s="382">
        <v>400</v>
      </c>
      <c r="BB12" s="397">
        <v>5</v>
      </c>
      <c r="BC12" s="382">
        <v>1300</v>
      </c>
      <c r="BD12" s="397">
        <v>5</v>
      </c>
      <c r="BE12" s="382">
        <v>1600</v>
      </c>
      <c r="BF12" s="397">
        <v>5</v>
      </c>
      <c r="BG12" s="382">
        <v>1500</v>
      </c>
      <c r="BH12" s="397">
        <v>5</v>
      </c>
    </row>
    <row r="13" spans="1:60" x14ac:dyDescent="0.25">
      <c r="A13" s="379"/>
      <c r="B13" s="397">
        <v>21</v>
      </c>
      <c r="C13" s="379"/>
      <c r="D13" s="397">
        <v>21</v>
      </c>
      <c r="E13" s="379">
        <v>111</v>
      </c>
      <c r="F13" s="397">
        <v>21</v>
      </c>
      <c r="G13" s="379">
        <v>76</v>
      </c>
      <c r="H13" s="397">
        <v>21</v>
      </c>
      <c r="I13" s="379">
        <v>87</v>
      </c>
      <c r="J13" s="397">
        <v>21</v>
      </c>
      <c r="K13" s="379">
        <v>146</v>
      </c>
      <c r="L13" s="397">
        <v>21</v>
      </c>
      <c r="M13" s="379">
        <v>225</v>
      </c>
      <c r="N13" s="397">
        <v>21</v>
      </c>
      <c r="O13" s="379">
        <v>371</v>
      </c>
      <c r="P13" s="397">
        <v>21</v>
      </c>
      <c r="Q13" s="379">
        <v>441</v>
      </c>
      <c r="R13" s="397">
        <v>21</v>
      </c>
      <c r="S13" s="379">
        <v>511</v>
      </c>
      <c r="T13" s="397">
        <v>21</v>
      </c>
      <c r="U13" s="379">
        <v>576</v>
      </c>
      <c r="V13" s="397">
        <v>21</v>
      </c>
      <c r="W13" s="381">
        <v>1101</v>
      </c>
      <c r="X13" s="397">
        <v>21</v>
      </c>
      <c r="Y13" s="381">
        <v>2001</v>
      </c>
      <c r="Z13" s="397">
        <v>21</v>
      </c>
      <c r="AA13" s="381">
        <v>2331</v>
      </c>
      <c r="AB13" s="397">
        <v>21</v>
      </c>
      <c r="AC13" s="381">
        <v>4051</v>
      </c>
      <c r="AD13" s="397">
        <v>21</v>
      </c>
      <c r="AE13" s="381">
        <v>5301</v>
      </c>
      <c r="AF13" s="397">
        <v>21</v>
      </c>
      <c r="AG13" s="381">
        <v>8551</v>
      </c>
      <c r="AH13" s="397">
        <v>21</v>
      </c>
      <c r="AI13" s="381">
        <v>15301</v>
      </c>
      <c r="AJ13" s="397">
        <v>21</v>
      </c>
      <c r="AK13" s="381">
        <v>4501</v>
      </c>
      <c r="AL13" s="397">
        <v>21</v>
      </c>
      <c r="AM13" s="381">
        <v>10001</v>
      </c>
      <c r="AN13" s="397">
        <v>21</v>
      </c>
      <c r="AO13" s="381">
        <v>15001</v>
      </c>
      <c r="AP13" s="397">
        <v>21</v>
      </c>
      <c r="AQ13" s="381">
        <v>26001</v>
      </c>
      <c r="AR13" s="397">
        <v>21</v>
      </c>
      <c r="AS13" s="382"/>
      <c r="AT13" s="397"/>
      <c r="AU13" s="382"/>
      <c r="AV13" s="397"/>
      <c r="AW13" s="382"/>
      <c r="AX13" s="397"/>
      <c r="AY13" s="382"/>
      <c r="AZ13" s="397"/>
      <c r="BA13" s="382"/>
      <c r="BB13" s="397"/>
      <c r="BC13" s="382"/>
      <c r="BD13" s="397"/>
      <c r="BE13" s="382"/>
      <c r="BF13" s="397"/>
      <c r="BG13" s="382"/>
      <c r="BH13" s="397"/>
    </row>
    <row r="14" spans="1:60" x14ac:dyDescent="0.25">
      <c r="A14" s="379">
        <v>61</v>
      </c>
      <c r="B14" s="397">
        <v>21</v>
      </c>
      <c r="C14" s="379">
        <v>70</v>
      </c>
      <c r="D14" s="397">
        <v>21</v>
      </c>
      <c r="E14" s="379">
        <v>112</v>
      </c>
      <c r="F14" s="397">
        <v>21</v>
      </c>
      <c r="G14" s="379">
        <v>78</v>
      </c>
      <c r="H14" s="397">
        <v>21</v>
      </c>
      <c r="I14" s="379">
        <v>89</v>
      </c>
      <c r="J14" s="397">
        <v>21</v>
      </c>
      <c r="K14" s="379">
        <v>150</v>
      </c>
      <c r="L14" s="397">
        <v>21</v>
      </c>
      <c r="M14" s="379">
        <v>228</v>
      </c>
      <c r="N14" s="397">
        <v>21</v>
      </c>
      <c r="O14" s="379">
        <v>380</v>
      </c>
      <c r="P14" s="397">
        <v>21</v>
      </c>
      <c r="Q14" s="379">
        <v>455</v>
      </c>
      <c r="R14" s="397">
        <v>21</v>
      </c>
      <c r="S14" s="379">
        <v>520</v>
      </c>
      <c r="T14" s="397">
        <v>21</v>
      </c>
      <c r="U14" s="379">
        <v>590</v>
      </c>
      <c r="V14" s="397">
        <v>21</v>
      </c>
      <c r="W14" s="381">
        <v>1120</v>
      </c>
      <c r="X14" s="397">
        <v>21</v>
      </c>
      <c r="Y14" s="381">
        <v>2020</v>
      </c>
      <c r="Z14" s="397">
        <v>21</v>
      </c>
      <c r="AA14" s="381">
        <v>2360</v>
      </c>
      <c r="AB14" s="397">
        <v>21</v>
      </c>
      <c r="AC14" s="381">
        <v>4100</v>
      </c>
      <c r="AD14" s="397">
        <v>21</v>
      </c>
      <c r="AE14" s="381">
        <v>5400</v>
      </c>
      <c r="AF14" s="397">
        <v>21</v>
      </c>
      <c r="AG14" s="381">
        <v>9100</v>
      </c>
      <c r="AH14" s="397">
        <v>21</v>
      </c>
      <c r="AI14" s="381">
        <v>16000</v>
      </c>
      <c r="AJ14" s="397">
        <v>21</v>
      </c>
      <c r="AK14" s="381">
        <v>5000</v>
      </c>
      <c r="AL14" s="397">
        <v>21</v>
      </c>
      <c r="AM14" s="381">
        <v>10200</v>
      </c>
      <c r="AN14" s="397">
        <v>21</v>
      </c>
      <c r="AO14" s="381">
        <v>16000</v>
      </c>
      <c r="AP14" s="397">
        <v>21</v>
      </c>
      <c r="AQ14" s="381">
        <v>27000</v>
      </c>
      <c r="AR14" s="397">
        <v>21</v>
      </c>
      <c r="AS14" s="382">
        <v>280</v>
      </c>
      <c r="AT14" s="397">
        <v>6</v>
      </c>
      <c r="AU14" s="382">
        <v>700</v>
      </c>
      <c r="AV14" s="397">
        <v>6</v>
      </c>
      <c r="AW14" s="382">
        <v>100</v>
      </c>
      <c r="AX14" s="397">
        <v>6</v>
      </c>
      <c r="AY14" s="382">
        <v>150</v>
      </c>
      <c r="AZ14" s="397">
        <v>6</v>
      </c>
      <c r="BA14" s="382">
        <v>425</v>
      </c>
      <c r="BB14" s="397">
        <v>6</v>
      </c>
      <c r="BC14" s="382">
        <v>1400</v>
      </c>
      <c r="BD14" s="397">
        <v>6</v>
      </c>
      <c r="BE14" s="382">
        <v>1700</v>
      </c>
      <c r="BF14" s="397">
        <v>6</v>
      </c>
      <c r="BG14" s="382">
        <v>1600</v>
      </c>
      <c r="BH14" s="397">
        <v>6</v>
      </c>
    </row>
    <row r="15" spans="1:60" x14ac:dyDescent="0.25">
      <c r="A15" s="379"/>
      <c r="B15" s="397">
        <v>20</v>
      </c>
      <c r="C15" s="379"/>
      <c r="D15" s="397">
        <v>20</v>
      </c>
      <c r="E15" s="379">
        <v>113</v>
      </c>
      <c r="F15" s="397">
        <v>20</v>
      </c>
      <c r="G15" s="379">
        <v>79</v>
      </c>
      <c r="H15" s="397">
        <v>20</v>
      </c>
      <c r="I15" s="379">
        <v>90</v>
      </c>
      <c r="J15" s="397">
        <v>20</v>
      </c>
      <c r="K15" s="379">
        <v>151</v>
      </c>
      <c r="L15" s="397">
        <v>20</v>
      </c>
      <c r="M15" s="379">
        <v>229</v>
      </c>
      <c r="N15" s="397">
        <v>20</v>
      </c>
      <c r="O15" s="379">
        <v>381</v>
      </c>
      <c r="P15" s="397">
        <v>20</v>
      </c>
      <c r="Q15" s="379">
        <v>456</v>
      </c>
      <c r="R15" s="397">
        <v>20</v>
      </c>
      <c r="S15" s="379">
        <v>521</v>
      </c>
      <c r="T15" s="397">
        <v>20</v>
      </c>
      <c r="U15" s="379">
        <v>591</v>
      </c>
      <c r="V15" s="397">
        <v>20</v>
      </c>
      <c r="W15" s="381">
        <v>1121</v>
      </c>
      <c r="X15" s="397">
        <v>20</v>
      </c>
      <c r="Y15" s="381">
        <v>2021</v>
      </c>
      <c r="Z15" s="397">
        <v>20</v>
      </c>
      <c r="AA15" s="381">
        <v>2361</v>
      </c>
      <c r="AB15" s="397">
        <v>20</v>
      </c>
      <c r="AC15" s="381">
        <v>4101</v>
      </c>
      <c r="AD15" s="397">
        <v>20</v>
      </c>
      <c r="AE15" s="381">
        <v>5401</v>
      </c>
      <c r="AF15" s="397">
        <v>20</v>
      </c>
      <c r="AG15" s="381">
        <v>9101</v>
      </c>
      <c r="AH15" s="397">
        <v>20</v>
      </c>
      <c r="AI15" s="381">
        <v>16001</v>
      </c>
      <c r="AJ15" s="397">
        <v>20</v>
      </c>
      <c r="AK15" s="381">
        <v>5001</v>
      </c>
      <c r="AL15" s="397">
        <v>20</v>
      </c>
      <c r="AM15" s="381">
        <v>10201</v>
      </c>
      <c r="AN15" s="397">
        <v>20</v>
      </c>
      <c r="AO15" s="381">
        <v>16001</v>
      </c>
      <c r="AP15" s="397">
        <v>20</v>
      </c>
      <c r="AQ15" s="381">
        <v>27001</v>
      </c>
      <c r="AR15" s="397">
        <v>20</v>
      </c>
      <c r="AS15" s="382"/>
      <c r="AT15" s="397"/>
      <c r="AU15" s="382"/>
      <c r="AV15" s="397"/>
      <c r="AW15" s="382"/>
      <c r="AX15" s="397"/>
      <c r="AY15" s="382"/>
      <c r="AZ15" s="397"/>
      <c r="BA15" s="382"/>
      <c r="BB15" s="397"/>
      <c r="BC15" s="382"/>
      <c r="BD15" s="397"/>
      <c r="BE15" s="382"/>
      <c r="BF15" s="397"/>
      <c r="BG15" s="382"/>
      <c r="BH15" s="397"/>
    </row>
    <row r="16" spans="1:60" x14ac:dyDescent="0.25">
      <c r="A16" s="379">
        <v>62</v>
      </c>
      <c r="B16" s="397">
        <v>20</v>
      </c>
      <c r="C16" s="379">
        <v>71</v>
      </c>
      <c r="D16" s="397">
        <v>20</v>
      </c>
      <c r="E16" s="379">
        <v>114</v>
      </c>
      <c r="F16" s="397">
        <v>20</v>
      </c>
      <c r="G16" s="379">
        <v>81</v>
      </c>
      <c r="H16" s="397">
        <v>20</v>
      </c>
      <c r="I16" s="379">
        <v>92</v>
      </c>
      <c r="J16" s="397">
        <v>20</v>
      </c>
      <c r="K16" s="379">
        <v>155</v>
      </c>
      <c r="L16" s="397">
        <v>20</v>
      </c>
      <c r="M16" s="379">
        <v>232</v>
      </c>
      <c r="N16" s="397">
        <v>20</v>
      </c>
      <c r="O16" s="379">
        <v>387</v>
      </c>
      <c r="P16" s="397">
        <v>20</v>
      </c>
      <c r="Q16" s="379">
        <v>470</v>
      </c>
      <c r="R16" s="397">
        <v>20</v>
      </c>
      <c r="S16" s="379">
        <v>530</v>
      </c>
      <c r="T16" s="397">
        <v>20</v>
      </c>
      <c r="U16" s="379">
        <v>600</v>
      </c>
      <c r="V16" s="397">
        <v>20</v>
      </c>
      <c r="W16" s="381">
        <v>1140</v>
      </c>
      <c r="X16" s="397">
        <v>20</v>
      </c>
      <c r="Y16" s="381">
        <v>2040</v>
      </c>
      <c r="Z16" s="397">
        <v>20</v>
      </c>
      <c r="AA16" s="381">
        <v>2390</v>
      </c>
      <c r="AB16" s="397">
        <v>20</v>
      </c>
      <c r="AC16" s="381">
        <v>4150</v>
      </c>
      <c r="AD16" s="397">
        <v>20</v>
      </c>
      <c r="AE16" s="381">
        <v>5500</v>
      </c>
      <c r="AF16" s="397">
        <v>20</v>
      </c>
      <c r="AG16" s="381">
        <v>9250</v>
      </c>
      <c r="AH16" s="397">
        <v>20</v>
      </c>
      <c r="AI16" s="381">
        <v>16300</v>
      </c>
      <c r="AJ16" s="397">
        <v>20</v>
      </c>
      <c r="AK16" s="381">
        <v>5100</v>
      </c>
      <c r="AL16" s="397">
        <v>20</v>
      </c>
      <c r="AM16" s="381">
        <v>10400</v>
      </c>
      <c r="AN16" s="397">
        <v>20</v>
      </c>
      <c r="AO16" s="381">
        <v>16300</v>
      </c>
      <c r="AP16" s="397">
        <v>20</v>
      </c>
      <c r="AQ16" s="381">
        <v>28000</v>
      </c>
      <c r="AR16" s="397">
        <v>20</v>
      </c>
      <c r="AS16" s="382">
        <v>300</v>
      </c>
      <c r="AT16" s="397">
        <v>7</v>
      </c>
      <c r="AU16" s="382">
        <v>730</v>
      </c>
      <c r="AV16" s="397">
        <v>7</v>
      </c>
      <c r="AW16" s="382">
        <v>105</v>
      </c>
      <c r="AX16" s="397">
        <v>7</v>
      </c>
      <c r="AY16" s="382">
        <v>160</v>
      </c>
      <c r="AZ16" s="397">
        <v>7</v>
      </c>
      <c r="BA16" s="382">
        <v>450</v>
      </c>
      <c r="BB16" s="397">
        <v>7</v>
      </c>
      <c r="BC16" s="382">
        <v>1500</v>
      </c>
      <c r="BD16" s="397">
        <v>7</v>
      </c>
      <c r="BE16" s="382">
        <v>1800</v>
      </c>
      <c r="BF16" s="397">
        <v>7</v>
      </c>
      <c r="BG16" s="382">
        <v>1700</v>
      </c>
      <c r="BH16" s="397">
        <v>7</v>
      </c>
    </row>
    <row r="17" spans="1:60" x14ac:dyDescent="0.25">
      <c r="A17" s="379"/>
      <c r="B17" s="397">
        <v>19</v>
      </c>
      <c r="C17" s="379"/>
      <c r="D17" s="397">
        <v>19</v>
      </c>
      <c r="E17" s="379">
        <v>115</v>
      </c>
      <c r="F17" s="397">
        <v>19</v>
      </c>
      <c r="G17" s="379">
        <v>82</v>
      </c>
      <c r="H17" s="397">
        <v>19</v>
      </c>
      <c r="I17" s="379">
        <v>93</v>
      </c>
      <c r="J17" s="397">
        <v>19</v>
      </c>
      <c r="K17" s="379">
        <v>156</v>
      </c>
      <c r="L17" s="397">
        <v>19</v>
      </c>
      <c r="M17" s="379">
        <v>233</v>
      </c>
      <c r="N17" s="397">
        <v>19</v>
      </c>
      <c r="O17" s="379">
        <v>388</v>
      </c>
      <c r="P17" s="397">
        <v>19</v>
      </c>
      <c r="Q17" s="379">
        <v>471</v>
      </c>
      <c r="R17" s="397">
        <v>19</v>
      </c>
      <c r="S17" s="379">
        <v>531</v>
      </c>
      <c r="T17" s="397">
        <v>19</v>
      </c>
      <c r="U17" s="379">
        <v>601</v>
      </c>
      <c r="V17" s="397">
        <v>19</v>
      </c>
      <c r="W17" s="381">
        <v>1141</v>
      </c>
      <c r="X17" s="397">
        <v>19</v>
      </c>
      <c r="Y17" s="381">
        <v>2041</v>
      </c>
      <c r="Z17" s="397">
        <v>19</v>
      </c>
      <c r="AA17" s="381">
        <v>2391</v>
      </c>
      <c r="AB17" s="397">
        <v>19</v>
      </c>
      <c r="AC17" s="381">
        <v>4151</v>
      </c>
      <c r="AD17" s="397">
        <v>19</v>
      </c>
      <c r="AE17" s="381">
        <v>5501</v>
      </c>
      <c r="AF17" s="397">
        <v>19</v>
      </c>
      <c r="AG17" s="381">
        <v>9251</v>
      </c>
      <c r="AH17" s="397">
        <v>19</v>
      </c>
      <c r="AI17" s="381">
        <v>16301</v>
      </c>
      <c r="AJ17" s="397">
        <v>19</v>
      </c>
      <c r="AK17" s="381">
        <v>5101</v>
      </c>
      <c r="AL17" s="397">
        <v>19</v>
      </c>
      <c r="AM17" s="381">
        <v>10401</v>
      </c>
      <c r="AN17" s="397">
        <v>19</v>
      </c>
      <c r="AO17" s="381">
        <v>16301</v>
      </c>
      <c r="AP17" s="397">
        <v>19</v>
      </c>
      <c r="AQ17" s="381">
        <v>28001</v>
      </c>
      <c r="AR17" s="397">
        <v>19</v>
      </c>
      <c r="AS17" s="382"/>
      <c r="AT17" s="397"/>
      <c r="AU17" s="382"/>
      <c r="AV17" s="397"/>
      <c r="AW17" s="382"/>
      <c r="AX17" s="397"/>
      <c r="AY17" s="382"/>
      <c r="AZ17" s="397"/>
      <c r="BA17" s="382"/>
      <c r="BB17" s="397"/>
      <c r="BC17" s="382"/>
      <c r="BD17" s="397"/>
      <c r="BE17" s="382"/>
      <c r="BF17" s="397"/>
      <c r="BG17" s="382"/>
      <c r="BH17" s="397"/>
    </row>
    <row r="18" spans="1:60" x14ac:dyDescent="0.25">
      <c r="A18" s="379">
        <v>63</v>
      </c>
      <c r="B18" s="397">
        <v>19</v>
      </c>
      <c r="C18" s="379">
        <v>72</v>
      </c>
      <c r="D18" s="397">
        <v>19</v>
      </c>
      <c r="E18" s="379">
        <v>116</v>
      </c>
      <c r="F18" s="397">
        <v>19</v>
      </c>
      <c r="G18" s="379">
        <v>84</v>
      </c>
      <c r="H18" s="397">
        <v>19</v>
      </c>
      <c r="I18" s="379">
        <v>95</v>
      </c>
      <c r="J18" s="397">
        <v>19</v>
      </c>
      <c r="K18" s="379">
        <v>160</v>
      </c>
      <c r="L18" s="397">
        <v>19</v>
      </c>
      <c r="M18" s="379">
        <v>236</v>
      </c>
      <c r="N18" s="397">
        <v>19</v>
      </c>
      <c r="O18" s="379">
        <v>394</v>
      </c>
      <c r="P18" s="397">
        <v>19</v>
      </c>
      <c r="Q18" s="379">
        <v>480</v>
      </c>
      <c r="R18" s="397">
        <v>19</v>
      </c>
      <c r="S18" s="379">
        <v>540</v>
      </c>
      <c r="T18" s="397">
        <v>19</v>
      </c>
      <c r="U18" s="379">
        <v>610</v>
      </c>
      <c r="V18" s="397">
        <v>19</v>
      </c>
      <c r="W18" s="381">
        <v>1160</v>
      </c>
      <c r="X18" s="397">
        <v>19</v>
      </c>
      <c r="Y18" s="381">
        <v>2060</v>
      </c>
      <c r="Z18" s="397">
        <v>19</v>
      </c>
      <c r="AA18" s="381">
        <v>2420</v>
      </c>
      <c r="AB18" s="397">
        <v>19</v>
      </c>
      <c r="AC18" s="381">
        <v>4200</v>
      </c>
      <c r="AD18" s="397">
        <v>19</v>
      </c>
      <c r="AE18" s="381">
        <v>6000</v>
      </c>
      <c r="AF18" s="397">
        <v>19</v>
      </c>
      <c r="AG18" s="381">
        <v>9400</v>
      </c>
      <c r="AH18" s="397">
        <v>19</v>
      </c>
      <c r="AI18" s="381">
        <v>17000</v>
      </c>
      <c r="AJ18" s="397">
        <v>19</v>
      </c>
      <c r="AK18" s="381">
        <v>5200</v>
      </c>
      <c r="AL18" s="397">
        <v>19</v>
      </c>
      <c r="AM18" s="381">
        <v>11000</v>
      </c>
      <c r="AN18" s="397">
        <v>19</v>
      </c>
      <c r="AO18" s="381">
        <v>17000</v>
      </c>
      <c r="AP18" s="397">
        <v>19</v>
      </c>
      <c r="AQ18" s="381">
        <v>29000</v>
      </c>
      <c r="AR18" s="397">
        <v>19</v>
      </c>
      <c r="AS18" s="382">
        <v>320</v>
      </c>
      <c r="AT18" s="397">
        <v>8</v>
      </c>
      <c r="AU18" s="382">
        <v>760</v>
      </c>
      <c r="AV18" s="397">
        <v>8</v>
      </c>
      <c r="AW18" s="382">
        <v>110</v>
      </c>
      <c r="AX18" s="397">
        <v>8</v>
      </c>
      <c r="AY18" s="382">
        <v>180</v>
      </c>
      <c r="AZ18" s="397">
        <v>8</v>
      </c>
      <c r="BA18" s="382">
        <v>475</v>
      </c>
      <c r="BB18" s="397">
        <v>8</v>
      </c>
      <c r="BC18" s="382">
        <v>1600</v>
      </c>
      <c r="BD18" s="397">
        <v>8</v>
      </c>
      <c r="BE18" s="382">
        <v>1900</v>
      </c>
      <c r="BF18" s="397">
        <v>8</v>
      </c>
      <c r="BG18" s="382">
        <v>1800</v>
      </c>
      <c r="BH18" s="397">
        <v>8</v>
      </c>
    </row>
    <row r="19" spans="1:60" x14ac:dyDescent="0.25">
      <c r="A19" s="379"/>
      <c r="B19" s="397">
        <v>18</v>
      </c>
      <c r="C19" s="379"/>
      <c r="D19" s="397">
        <v>18</v>
      </c>
      <c r="E19" s="379">
        <v>117</v>
      </c>
      <c r="F19" s="397">
        <v>18</v>
      </c>
      <c r="G19" s="379">
        <v>85</v>
      </c>
      <c r="H19" s="397">
        <v>18</v>
      </c>
      <c r="I19" s="379">
        <v>94</v>
      </c>
      <c r="J19" s="397">
        <v>18</v>
      </c>
      <c r="K19" s="379">
        <v>161</v>
      </c>
      <c r="L19" s="397">
        <v>18</v>
      </c>
      <c r="M19" s="379">
        <v>237</v>
      </c>
      <c r="N19" s="397">
        <v>18</v>
      </c>
      <c r="O19" s="379">
        <v>395</v>
      </c>
      <c r="P19" s="397">
        <v>18</v>
      </c>
      <c r="Q19" s="379">
        <v>481</v>
      </c>
      <c r="R19" s="397">
        <v>18</v>
      </c>
      <c r="S19" s="379">
        <v>541</v>
      </c>
      <c r="T19" s="397">
        <v>18</v>
      </c>
      <c r="U19" s="379">
        <v>611</v>
      </c>
      <c r="V19" s="397">
        <v>18</v>
      </c>
      <c r="W19" s="381">
        <v>1161</v>
      </c>
      <c r="X19" s="397">
        <v>18</v>
      </c>
      <c r="Y19" s="381">
        <v>2061</v>
      </c>
      <c r="Z19" s="397">
        <v>18</v>
      </c>
      <c r="AA19" s="381">
        <v>2421</v>
      </c>
      <c r="AB19" s="397">
        <v>18</v>
      </c>
      <c r="AC19" s="381">
        <v>4201</v>
      </c>
      <c r="AD19" s="397">
        <v>18</v>
      </c>
      <c r="AE19" s="381">
        <v>6001</v>
      </c>
      <c r="AF19" s="397">
        <v>18</v>
      </c>
      <c r="AG19" s="381">
        <v>9401</v>
      </c>
      <c r="AH19" s="397">
        <v>18</v>
      </c>
      <c r="AI19" s="381">
        <v>17001</v>
      </c>
      <c r="AJ19" s="397">
        <v>18</v>
      </c>
      <c r="AK19" s="381">
        <v>5201</v>
      </c>
      <c r="AL19" s="397">
        <v>18</v>
      </c>
      <c r="AM19" s="381">
        <v>11001</v>
      </c>
      <c r="AN19" s="397">
        <v>18</v>
      </c>
      <c r="AO19" s="381">
        <v>17001</v>
      </c>
      <c r="AP19" s="397">
        <v>18</v>
      </c>
      <c r="AQ19" s="381">
        <v>29001</v>
      </c>
      <c r="AR19" s="397">
        <v>18</v>
      </c>
      <c r="AS19" s="382"/>
      <c r="AT19" s="397"/>
      <c r="AU19" s="382"/>
      <c r="AV19" s="397"/>
      <c r="AW19" s="382"/>
      <c r="AX19" s="397"/>
      <c r="AY19" s="382"/>
      <c r="AZ19" s="397"/>
      <c r="BA19" s="382"/>
      <c r="BB19" s="397"/>
      <c r="BC19" s="382"/>
      <c r="BD19" s="397"/>
      <c r="BE19" s="382"/>
      <c r="BF19" s="397"/>
      <c r="BG19" s="382"/>
      <c r="BH19" s="397"/>
    </row>
    <row r="20" spans="1:60" x14ac:dyDescent="0.25">
      <c r="A20" s="379">
        <v>64</v>
      </c>
      <c r="B20" s="397">
        <v>18</v>
      </c>
      <c r="C20" s="379">
        <v>73</v>
      </c>
      <c r="D20" s="397">
        <v>18</v>
      </c>
      <c r="E20" s="379">
        <v>118</v>
      </c>
      <c r="F20" s="397">
        <v>18</v>
      </c>
      <c r="G20" s="379">
        <v>87</v>
      </c>
      <c r="H20" s="397">
        <v>18</v>
      </c>
      <c r="I20" s="379">
        <v>98</v>
      </c>
      <c r="J20" s="397">
        <v>18</v>
      </c>
      <c r="K20" s="379">
        <v>165</v>
      </c>
      <c r="L20" s="397">
        <v>18</v>
      </c>
      <c r="M20" s="379">
        <v>240</v>
      </c>
      <c r="N20" s="397">
        <v>18</v>
      </c>
      <c r="O20" s="379">
        <v>402</v>
      </c>
      <c r="P20" s="397">
        <v>18</v>
      </c>
      <c r="Q20" s="379">
        <v>490</v>
      </c>
      <c r="R20" s="397">
        <v>18</v>
      </c>
      <c r="S20" s="379">
        <v>550</v>
      </c>
      <c r="T20" s="397">
        <v>18</v>
      </c>
      <c r="U20" s="379">
        <v>620</v>
      </c>
      <c r="V20" s="397">
        <v>18</v>
      </c>
      <c r="W20" s="381">
        <v>1180</v>
      </c>
      <c r="X20" s="397">
        <v>18</v>
      </c>
      <c r="Y20" s="381">
        <v>2090</v>
      </c>
      <c r="Z20" s="397">
        <v>18</v>
      </c>
      <c r="AA20" s="381">
        <v>2460</v>
      </c>
      <c r="AB20" s="397">
        <v>18</v>
      </c>
      <c r="AC20" s="381">
        <v>4250</v>
      </c>
      <c r="AD20" s="397">
        <v>18</v>
      </c>
      <c r="AE20" s="381">
        <v>6100</v>
      </c>
      <c r="AF20" s="397">
        <v>18</v>
      </c>
      <c r="AG20" s="381">
        <v>10000</v>
      </c>
      <c r="AH20" s="397">
        <v>18</v>
      </c>
      <c r="AI20" s="381">
        <v>17300</v>
      </c>
      <c r="AJ20" s="397">
        <v>18</v>
      </c>
      <c r="AK20" s="381">
        <v>5300</v>
      </c>
      <c r="AL20" s="397">
        <v>18</v>
      </c>
      <c r="AM20" s="381">
        <v>11200</v>
      </c>
      <c r="AN20" s="397">
        <v>18</v>
      </c>
      <c r="AO20" s="381">
        <v>17300</v>
      </c>
      <c r="AP20" s="397">
        <v>18</v>
      </c>
      <c r="AQ20" s="381">
        <v>30000</v>
      </c>
      <c r="AR20" s="397">
        <v>18</v>
      </c>
      <c r="AS20" s="382">
        <v>340</v>
      </c>
      <c r="AT20" s="397">
        <v>9</v>
      </c>
      <c r="AU20" s="382">
        <v>790</v>
      </c>
      <c r="AV20" s="397">
        <v>9</v>
      </c>
      <c r="AW20" s="382">
        <v>115</v>
      </c>
      <c r="AX20" s="397">
        <v>9</v>
      </c>
      <c r="AY20" s="382">
        <v>200</v>
      </c>
      <c r="AZ20" s="397">
        <v>9</v>
      </c>
      <c r="BA20" s="382">
        <v>500</v>
      </c>
      <c r="BB20" s="397">
        <v>9</v>
      </c>
      <c r="BC20" s="382">
        <v>1700</v>
      </c>
      <c r="BD20" s="397">
        <v>9</v>
      </c>
      <c r="BE20" s="382">
        <v>2000</v>
      </c>
      <c r="BF20" s="397">
        <v>9</v>
      </c>
      <c r="BG20" s="382">
        <v>1900</v>
      </c>
      <c r="BH20" s="397">
        <v>9</v>
      </c>
    </row>
    <row r="21" spans="1:60" x14ac:dyDescent="0.25">
      <c r="A21" s="379"/>
      <c r="B21" s="397">
        <v>17</v>
      </c>
      <c r="C21" s="379"/>
      <c r="D21" s="397">
        <v>17</v>
      </c>
      <c r="E21" s="379">
        <v>119</v>
      </c>
      <c r="F21" s="397">
        <v>17</v>
      </c>
      <c r="G21" s="379">
        <v>88</v>
      </c>
      <c r="H21" s="397">
        <v>17</v>
      </c>
      <c r="I21" s="379">
        <v>99</v>
      </c>
      <c r="J21" s="397">
        <v>17</v>
      </c>
      <c r="K21" s="379">
        <v>166</v>
      </c>
      <c r="L21" s="397">
        <v>17</v>
      </c>
      <c r="M21" s="379">
        <v>241</v>
      </c>
      <c r="N21" s="397">
        <v>17</v>
      </c>
      <c r="O21" s="379">
        <v>403</v>
      </c>
      <c r="P21" s="397">
        <v>17</v>
      </c>
      <c r="Q21" s="379">
        <v>491</v>
      </c>
      <c r="R21" s="397">
        <v>17</v>
      </c>
      <c r="S21" s="379">
        <v>551</v>
      </c>
      <c r="T21" s="397">
        <v>17</v>
      </c>
      <c r="U21" s="379">
        <v>621</v>
      </c>
      <c r="V21" s="397">
        <v>17</v>
      </c>
      <c r="W21" s="381">
        <v>1181</v>
      </c>
      <c r="X21" s="397">
        <v>17</v>
      </c>
      <c r="Y21" s="381">
        <v>2091</v>
      </c>
      <c r="Z21" s="397">
        <v>17</v>
      </c>
      <c r="AA21" s="381">
        <v>2461</v>
      </c>
      <c r="AB21" s="397">
        <v>17</v>
      </c>
      <c r="AC21" s="381">
        <v>4251</v>
      </c>
      <c r="AD21" s="397">
        <v>17</v>
      </c>
      <c r="AE21" s="381">
        <v>6101</v>
      </c>
      <c r="AF21" s="397">
        <v>17</v>
      </c>
      <c r="AG21" s="381">
        <v>10001</v>
      </c>
      <c r="AH21" s="397">
        <v>17</v>
      </c>
      <c r="AI21" s="381">
        <v>17301</v>
      </c>
      <c r="AJ21" s="397">
        <v>17</v>
      </c>
      <c r="AK21" s="381">
        <v>5301</v>
      </c>
      <c r="AL21" s="397">
        <v>17</v>
      </c>
      <c r="AM21" s="381">
        <v>11201</v>
      </c>
      <c r="AN21" s="397">
        <v>17</v>
      </c>
      <c r="AO21" s="381">
        <v>17301</v>
      </c>
      <c r="AP21" s="397">
        <v>17</v>
      </c>
      <c r="AQ21" s="381">
        <v>30001</v>
      </c>
      <c r="AR21" s="397">
        <v>17</v>
      </c>
      <c r="AS21" s="382"/>
      <c r="AT21" s="397"/>
      <c r="AU21" s="382"/>
      <c r="AV21" s="397"/>
      <c r="AW21" s="382"/>
      <c r="AX21" s="397"/>
      <c r="AY21" s="382"/>
      <c r="AZ21" s="397"/>
      <c r="BA21" s="382"/>
      <c r="BB21" s="397"/>
      <c r="BC21" s="382"/>
      <c r="BD21" s="397"/>
      <c r="BE21" s="382"/>
      <c r="BF21" s="397"/>
      <c r="BG21" s="382"/>
      <c r="BH21" s="397"/>
    </row>
    <row r="22" spans="1:60" x14ac:dyDescent="0.25">
      <c r="A22" s="379">
        <v>65</v>
      </c>
      <c r="B22" s="397">
        <v>17</v>
      </c>
      <c r="C22" s="379">
        <v>74</v>
      </c>
      <c r="D22" s="397">
        <v>17</v>
      </c>
      <c r="E22" s="379">
        <v>120</v>
      </c>
      <c r="F22" s="397">
        <v>17</v>
      </c>
      <c r="G22" s="379">
        <v>90</v>
      </c>
      <c r="H22" s="397">
        <v>17</v>
      </c>
      <c r="I22" s="379">
        <v>101</v>
      </c>
      <c r="J22" s="397">
        <v>17</v>
      </c>
      <c r="K22" s="379">
        <v>170</v>
      </c>
      <c r="L22" s="397">
        <v>17</v>
      </c>
      <c r="M22" s="379">
        <v>245</v>
      </c>
      <c r="N22" s="397">
        <v>17</v>
      </c>
      <c r="O22" s="379">
        <v>410</v>
      </c>
      <c r="P22" s="397">
        <v>17</v>
      </c>
      <c r="Q22" s="379">
        <v>500</v>
      </c>
      <c r="R22" s="397">
        <v>17</v>
      </c>
      <c r="S22" s="379">
        <v>560</v>
      </c>
      <c r="T22" s="397">
        <v>17</v>
      </c>
      <c r="U22" s="379">
        <v>630</v>
      </c>
      <c r="V22" s="397">
        <v>17</v>
      </c>
      <c r="W22" s="381">
        <v>1210</v>
      </c>
      <c r="X22" s="397">
        <v>17</v>
      </c>
      <c r="Y22" s="381">
        <v>2120</v>
      </c>
      <c r="Z22" s="397">
        <v>17</v>
      </c>
      <c r="AA22" s="381">
        <v>2500</v>
      </c>
      <c r="AB22" s="397">
        <v>17</v>
      </c>
      <c r="AC22" s="381">
        <v>4300</v>
      </c>
      <c r="AD22" s="397">
        <v>17</v>
      </c>
      <c r="AE22" s="381">
        <v>6200</v>
      </c>
      <c r="AF22" s="397">
        <v>17</v>
      </c>
      <c r="AG22" s="381">
        <v>10200</v>
      </c>
      <c r="AH22" s="397">
        <v>17</v>
      </c>
      <c r="AI22" s="381">
        <v>18000</v>
      </c>
      <c r="AJ22" s="397">
        <v>17</v>
      </c>
      <c r="AK22" s="381">
        <v>5450</v>
      </c>
      <c r="AL22" s="397">
        <v>17</v>
      </c>
      <c r="AM22" s="381">
        <v>11400</v>
      </c>
      <c r="AN22" s="397">
        <v>17</v>
      </c>
      <c r="AO22" s="381">
        <v>18000</v>
      </c>
      <c r="AP22" s="397">
        <v>17</v>
      </c>
      <c r="AQ22" s="381">
        <v>31000</v>
      </c>
      <c r="AR22" s="397">
        <v>17</v>
      </c>
      <c r="AS22" s="382">
        <v>360</v>
      </c>
      <c r="AT22" s="397">
        <v>10</v>
      </c>
      <c r="AU22" s="382">
        <v>820</v>
      </c>
      <c r="AV22" s="397">
        <v>10</v>
      </c>
      <c r="AW22" s="382">
        <v>120</v>
      </c>
      <c r="AX22" s="397">
        <v>10</v>
      </c>
      <c r="AY22" s="382">
        <v>220</v>
      </c>
      <c r="AZ22" s="397">
        <v>10</v>
      </c>
      <c r="BA22" s="382">
        <v>525</v>
      </c>
      <c r="BB22" s="397">
        <v>10</v>
      </c>
      <c r="BC22" s="382">
        <v>1800</v>
      </c>
      <c r="BD22" s="397">
        <v>10</v>
      </c>
      <c r="BE22" s="382">
        <v>2100</v>
      </c>
      <c r="BF22" s="397">
        <v>10</v>
      </c>
      <c r="BG22" s="382">
        <v>2000</v>
      </c>
      <c r="BH22" s="397">
        <v>10</v>
      </c>
    </row>
    <row r="23" spans="1:60" x14ac:dyDescent="0.25">
      <c r="A23" s="379"/>
      <c r="B23" s="397">
        <v>16</v>
      </c>
      <c r="C23" s="379"/>
      <c r="D23" s="397">
        <v>16</v>
      </c>
      <c r="E23" s="379">
        <v>121</v>
      </c>
      <c r="F23" s="397">
        <v>16</v>
      </c>
      <c r="G23" s="379">
        <v>91</v>
      </c>
      <c r="H23" s="397">
        <v>16</v>
      </c>
      <c r="I23" s="379">
        <v>102</v>
      </c>
      <c r="J23" s="397">
        <v>16</v>
      </c>
      <c r="K23" s="379">
        <v>171</v>
      </c>
      <c r="L23" s="397">
        <v>16</v>
      </c>
      <c r="M23" s="379">
        <v>246</v>
      </c>
      <c r="N23" s="397">
        <v>16</v>
      </c>
      <c r="O23" s="379">
        <v>411</v>
      </c>
      <c r="P23" s="397">
        <v>16</v>
      </c>
      <c r="Q23" s="379">
        <v>501</v>
      </c>
      <c r="R23" s="397">
        <v>16</v>
      </c>
      <c r="S23" s="379">
        <v>561</v>
      </c>
      <c r="T23" s="397">
        <v>16</v>
      </c>
      <c r="U23" s="379">
        <v>631</v>
      </c>
      <c r="V23" s="397">
        <v>16</v>
      </c>
      <c r="W23" s="381">
        <v>1211</v>
      </c>
      <c r="X23" s="397">
        <v>16</v>
      </c>
      <c r="Y23" s="381">
        <v>2121</v>
      </c>
      <c r="Z23" s="397">
        <v>16</v>
      </c>
      <c r="AA23" s="381">
        <v>2501</v>
      </c>
      <c r="AB23" s="397">
        <v>16</v>
      </c>
      <c r="AC23" s="381">
        <v>4301</v>
      </c>
      <c r="AD23" s="397">
        <v>16</v>
      </c>
      <c r="AE23" s="381">
        <v>6201</v>
      </c>
      <c r="AF23" s="397">
        <v>16</v>
      </c>
      <c r="AG23" s="381">
        <v>10201</v>
      </c>
      <c r="AH23" s="397">
        <v>16</v>
      </c>
      <c r="AI23" s="381">
        <v>18001</v>
      </c>
      <c r="AJ23" s="397">
        <v>16</v>
      </c>
      <c r="AK23" s="381">
        <v>5451</v>
      </c>
      <c r="AL23" s="397">
        <v>16</v>
      </c>
      <c r="AM23" s="381">
        <v>11401</v>
      </c>
      <c r="AN23" s="397">
        <v>16</v>
      </c>
      <c r="AO23" s="381">
        <v>18001</v>
      </c>
      <c r="AP23" s="397">
        <v>16</v>
      </c>
      <c r="AQ23" s="381">
        <v>31001</v>
      </c>
      <c r="AR23" s="397">
        <v>16</v>
      </c>
      <c r="AS23" s="382"/>
      <c r="AT23" s="397"/>
      <c r="AU23" s="382"/>
      <c r="AV23" s="397"/>
      <c r="AW23" s="382"/>
      <c r="AX23" s="397"/>
      <c r="AY23" s="382"/>
      <c r="AZ23" s="397"/>
      <c r="BA23" s="382"/>
      <c r="BB23" s="397"/>
      <c r="BC23" s="382"/>
      <c r="BD23" s="397"/>
      <c r="BE23" s="382"/>
      <c r="BF23" s="397"/>
      <c r="BG23" s="382"/>
      <c r="BH23" s="397"/>
    </row>
    <row r="24" spans="1:60" x14ac:dyDescent="0.25">
      <c r="A24" s="379">
        <v>66</v>
      </c>
      <c r="B24" s="397">
        <v>16</v>
      </c>
      <c r="C24" s="379">
        <v>75</v>
      </c>
      <c r="D24" s="397">
        <v>16</v>
      </c>
      <c r="E24" s="379">
        <v>122</v>
      </c>
      <c r="F24" s="397">
        <v>16</v>
      </c>
      <c r="G24" s="379">
        <v>94</v>
      </c>
      <c r="H24" s="397">
        <v>16</v>
      </c>
      <c r="I24" s="379">
        <v>105</v>
      </c>
      <c r="J24" s="397">
        <v>16</v>
      </c>
      <c r="K24" s="379">
        <v>175</v>
      </c>
      <c r="L24" s="397">
        <v>16</v>
      </c>
      <c r="M24" s="379">
        <v>250</v>
      </c>
      <c r="N24" s="397">
        <v>16</v>
      </c>
      <c r="O24" s="379">
        <v>418</v>
      </c>
      <c r="P24" s="397">
        <v>16</v>
      </c>
      <c r="Q24" s="379">
        <v>515</v>
      </c>
      <c r="R24" s="397">
        <v>16</v>
      </c>
      <c r="S24" s="379">
        <v>570</v>
      </c>
      <c r="T24" s="397">
        <v>16</v>
      </c>
      <c r="U24" s="379">
        <v>640</v>
      </c>
      <c r="V24" s="397">
        <v>16</v>
      </c>
      <c r="W24" s="381">
        <v>1240</v>
      </c>
      <c r="X24" s="397">
        <v>16</v>
      </c>
      <c r="Y24" s="381">
        <v>2150</v>
      </c>
      <c r="Z24" s="397">
        <v>16</v>
      </c>
      <c r="AA24" s="381">
        <v>2580</v>
      </c>
      <c r="AB24" s="397">
        <v>16</v>
      </c>
      <c r="AC24" s="381">
        <v>4400</v>
      </c>
      <c r="AD24" s="397">
        <v>16</v>
      </c>
      <c r="AE24" s="381">
        <v>6350</v>
      </c>
      <c r="AF24" s="397">
        <v>16</v>
      </c>
      <c r="AG24" s="381">
        <v>10400</v>
      </c>
      <c r="AH24" s="397">
        <v>16</v>
      </c>
      <c r="AI24" s="381">
        <v>18300</v>
      </c>
      <c r="AJ24" s="397">
        <v>16</v>
      </c>
      <c r="AK24" s="381">
        <v>6000</v>
      </c>
      <c r="AL24" s="397">
        <v>16</v>
      </c>
      <c r="AM24" s="381">
        <v>12000</v>
      </c>
      <c r="AN24" s="397">
        <v>16</v>
      </c>
      <c r="AO24" s="381">
        <v>18300</v>
      </c>
      <c r="AP24" s="397">
        <v>16</v>
      </c>
      <c r="AQ24" s="381">
        <v>32000</v>
      </c>
      <c r="AR24" s="397">
        <v>16</v>
      </c>
      <c r="AS24" s="382">
        <v>380</v>
      </c>
      <c r="AT24" s="397">
        <v>11</v>
      </c>
      <c r="AU24" s="382">
        <v>850</v>
      </c>
      <c r="AV24" s="397">
        <v>11</v>
      </c>
      <c r="AW24" s="382">
        <v>125</v>
      </c>
      <c r="AX24" s="397">
        <v>11</v>
      </c>
      <c r="AY24" s="382">
        <v>240</v>
      </c>
      <c r="AZ24" s="397">
        <v>11</v>
      </c>
      <c r="BA24" s="382">
        <v>550</v>
      </c>
      <c r="BB24" s="397">
        <v>11</v>
      </c>
      <c r="BC24" s="382">
        <v>1900</v>
      </c>
      <c r="BD24" s="397">
        <v>11</v>
      </c>
      <c r="BE24" s="382">
        <v>2200</v>
      </c>
      <c r="BF24" s="397">
        <v>11</v>
      </c>
      <c r="BG24" s="382">
        <v>2100</v>
      </c>
      <c r="BH24" s="397">
        <v>11</v>
      </c>
    </row>
    <row r="25" spans="1:60" x14ac:dyDescent="0.25">
      <c r="A25" s="379">
        <v>67</v>
      </c>
      <c r="B25" s="397">
        <v>15</v>
      </c>
      <c r="C25" s="379">
        <v>76</v>
      </c>
      <c r="D25" s="397">
        <v>15</v>
      </c>
      <c r="E25" s="379">
        <v>123</v>
      </c>
      <c r="F25" s="397">
        <v>15</v>
      </c>
      <c r="G25" s="379">
        <v>95</v>
      </c>
      <c r="H25" s="397">
        <v>15</v>
      </c>
      <c r="I25" s="379">
        <v>106</v>
      </c>
      <c r="J25" s="397">
        <v>15</v>
      </c>
      <c r="K25" s="379">
        <v>176</v>
      </c>
      <c r="L25" s="397">
        <v>15</v>
      </c>
      <c r="M25" s="379">
        <v>251</v>
      </c>
      <c r="N25" s="397">
        <v>15</v>
      </c>
      <c r="O25" s="379">
        <v>419</v>
      </c>
      <c r="P25" s="397">
        <v>15</v>
      </c>
      <c r="Q25" s="379">
        <v>516</v>
      </c>
      <c r="R25" s="397">
        <v>15</v>
      </c>
      <c r="S25" s="379">
        <v>571</v>
      </c>
      <c r="T25" s="397">
        <v>15</v>
      </c>
      <c r="U25" s="379">
        <v>641</v>
      </c>
      <c r="V25" s="397">
        <v>15</v>
      </c>
      <c r="W25" s="381">
        <v>1241</v>
      </c>
      <c r="X25" s="397">
        <v>15</v>
      </c>
      <c r="Y25" s="381">
        <v>2151</v>
      </c>
      <c r="Z25" s="397">
        <v>15</v>
      </c>
      <c r="AA25" s="381">
        <v>2581</v>
      </c>
      <c r="AB25" s="397">
        <v>15</v>
      </c>
      <c r="AC25" s="381">
        <v>4401</v>
      </c>
      <c r="AD25" s="397">
        <v>15</v>
      </c>
      <c r="AE25" s="381">
        <v>6351</v>
      </c>
      <c r="AF25" s="397">
        <v>15</v>
      </c>
      <c r="AG25" s="381">
        <v>10401</v>
      </c>
      <c r="AH25" s="397">
        <v>15</v>
      </c>
      <c r="AI25" s="381">
        <v>18301</v>
      </c>
      <c r="AJ25" s="397">
        <v>15</v>
      </c>
      <c r="AK25" s="381">
        <v>6001</v>
      </c>
      <c r="AL25" s="397">
        <v>15</v>
      </c>
      <c r="AM25" s="381">
        <v>12001</v>
      </c>
      <c r="AN25" s="397">
        <v>15</v>
      </c>
      <c r="AO25" s="381">
        <v>18301</v>
      </c>
      <c r="AP25" s="397">
        <v>15</v>
      </c>
      <c r="AQ25" s="381">
        <v>32001</v>
      </c>
      <c r="AR25" s="397">
        <v>15</v>
      </c>
      <c r="AS25" s="382"/>
      <c r="AT25" s="397"/>
      <c r="AU25" s="382"/>
      <c r="AV25" s="397"/>
      <c r="AW25" s="382"/>
      <c r="AX25" s="397"/>
      <c r="AY25" s="382"/>
      <c r="AZ25" s="397"/>
      <c r="BA25" s="382"/>
      <c r="BB25" s="397"/>
      <c r="BC25" s="382"/>
      <c r="BD25" s="397"/>
      <c r="BE25" s="382"/>
      <c r="BF25" s="397"/>
      <c r="BG25" s="382"/>
      <c r="BH25" s="397"/>
    </row>
    <row r="26" spans="1:60" x14ac:dyDescent="0.25">
      <c r="A26" s="379">
        <v>68</v>
      </c>
      <c r="B26" s="397">
        <v>15</v>
      </c>
      <c r="C26" s="379">
        <v>77</v>
      </c>
      <c r="D26" s="397">
        <v>15</v>
      </c>
      <c r="E26" s="379">
        <v>124</v>
      </c>
      <c r="F26" s="397">
        <v>15</v>
      </c>
      <c r="G26" s="379">
        <v>98</v>
      </c>
      <c r="H26" s="397">
        <v>15</v>
      </c>
      <c r="I26" s="379">
        <v>109</v>
      </c>
      <c r="J26" s="397">
        <v>15</v>
      </c>
      <c r="K26" s="379">
        <v>180</v>
      </c>
      <c r="L26" s="397">
        <v>15</v>
      </c>
      <c r="M26" s="379">
        <v>255</v>
      </c>
      <c r="N26" s="397">
        <v>15</v>
      </c>
      <c r="O26" s="379">
        <v>426</v>
      </c>
      <c r="P26" s="397">
        <v>15</v>
      </c>
      <c r="Q26" s="379">
        <v>530</v>
      </c>
      <c r="R26" s="397">
        <v>15</v>
      </c>
      <c r="S26" s="379">
        <v>580</v>
      </c>
      <c r="T26" s="397">
        <v>15</v>
      </c>
      <c r="U26" s="379">
        <v>650</v>
      </c>
      <c r="V26" s="397">
        <v>15</v>
      </c>
      <c r="W26" s="381">
        <v>1280</v>
      </c>
      <c r="X26" s="397">
        <v>15</v>
      </c>
      <c r="Y26" s="381">
        <v>2200</v>
      </c>
      <c r="Z26" s="397">
        <v>15</v>
      </c>
      <c r="AA26" s="381">
        <v>3060</v>
      </c>
      <c r="AB26" s="397">
        <v>15</v>
      </c>
      <c r="AC26" s="381">
        <v>4500</v>
      </c>
      <c r="AD26" s="397">
        <v>15</v>
      </c>
      <c r="AE26" s="381">
        <v>6500</v>
      </c>
      <c r="AF26" s="397">
        <v>15</v>
      </c>
      <c r="AG26" s="381">
        <v>11000</v>
      </c>
      <c r="AH26" s="397">
        <v>15</v>
      </c>
      <c r="AI26" s="381">
        <v>19000</v>
      </c>
      <c r="AJ26" s="397">
        <v>15</v>
      </c>
      <c r="AK26" s="381">
        <v>6150</v>
      </c>
      <c r="AL26" s="397">
        <v>15</v>
      </c>
      <c r="AM26" s="381">
        <v>12200</v>
      </c>
      <c r="AN26" s="397">
        <v>15</v>
      </c>
      <c r="AO26" s="381">
        <v>19000</v>
      </c>
      <c r="AP26" s="397">
        <v>15</v>
      </c>
      <c r="AQ26" s="381">
        <v>33000</v>
      </c>
      <c r="AR26" s="397">
        <v>15</v>
      </c>
      <c r="AS26" s="382">
        <v>400</v>
      </c>
      <c r="AT26" s="397">
        <v>12</v>
      </c>
      <c r="AU26" s="382">
        <v>880</v>
      </c>
      <c r="AV26" s="397">
        <v>12</v>
      </c>
      <c r="AW26" s="382">
        <v>130</v>
      </c>
      <c r="AX26" s="397">
        <v>12</v>
      </c>
      <c r="AY26" s="382">
        <v>260</v>
      </c>
      <c r="AZ26" s="397">
        <v>12</v>
      </c>
      <c r="BA26" s="382">
        <v>575</v>
      </c>
      <c r="BB26" s="397">
        <v>12</v>
      </c>
      <c r="BC26" s="382">
        <v>2000</v>
      </c>
      <c r="BD26" s="397">
        <v>12</v>
      </c>
      <c r="BE26" s="382">
        <v>2300</v>
      </c>
      <c r="BF26" s="397">
        <v>12</v>
      </c>
      <c r="BG26" s="382">
        <v>2200</v>
      </c>
      <c r="BH26" s="397">
        <v>12</v>
      </c>
    </row>
    <row r="27" spans="1:60" x14ac:dyDescent="0.25">
      <c r="A27" s="379">
        <v>69</v>
      </c>
      <c r="B27" s="397">
        <v>14</v>
      </c>
      <c r="C27" s="379">
        <v>78</v>
      </c>
      <c r="D27" s="397">
        <v>14</v>
      </c>
      <c r="E27" s="379">
        <v>125</v>
      </c>
      <c r="F27" s="397">
        <v>14</v>
      </c>
      <c r="G27" s="379">
        <v>99</v>
      </c>
      <c r="H27" s="397">
        <v>14</v>
      </c>
      <c r="I27" s="379">
        <v>110</v>
      </c>
      <c r="J27" s="397">
        <v>14</v>
      </c>
      <c r="K27" s="379">
        <v>181</v>
      </c>
      <c r="L27" s="397">
        <v>14</v>
      </c>
      <c r="M27" s="379">
        <v>256</v>
      </c>
      <c r="N27" s="397">
        <v>14</v>
      </c>
      <c r="O27" s="379">
        <v>427</v>
      </c>
      <c r="P27" s="397">
        <v>14</v>
      </c>
      <c r="Q27" s="379">
        <v>531</v>
      </c>
      <c r="R27" s="397">
        <v>14</v>
      </c>
      <c r="S27" s="379">
        <v>581</v>
      </c>
      <c r="T27" s="397">
        <v>14</v>
      </c>
      <c r="U27" s="379">
        <v>651</v>
      </c>
      <c r="V27" s="397">
        <v>14</v>
      </c>
      <c r="W27" s="381">
        <v>1281</v>
      </c>
      <c r="X27" s="397">
        <v>14</v>
      </c>
      <c r="Y27" s="381">
        <v>2201</v>
      </c>
      <c r="Z27" s="397">
        <v>14</v>
      </c>
      <c r="AA27" s="381">
        <v>30611</v>
      </c>
      <c r="AB27" s="397">
        <v>14</v>
      </c>
      <c r="AC27" s="381">
        <v>4501</v>
      </c>
      <c r="AD27" s="397">
        <v>14</v>
      </c>
      <c r="AE27" s="381">
        <v>6501</v>
      </c>
      <c r="AF27" s="397">
        <v>14</v>
      </c>
      <c r="AG27" s="381">
        <v>11001</v>
      </c>
      <c r="AH27" s="397">
        <v>14</v>
      </c>
      <c r="AI27" s="381">
        <v>19001</v>
      </c>
      <c r="AJ27" s="397">
        <v>14</v>
      </c>
      <c r="AK27" s="381">
        <v>6151</v>
      </c>
      <c r="AL27" s="397">
        <v>14</v>
      </c>
      <c r="AM27" s="381">
        <v>12201</v>
      </c>
      <c r="AN27" s="397">
        <v>14</v>
      </c>
      <c r="AO27" s="381">
        <v>19001</v>
      </c>
      <c r="AP27" s="397">
        <v>14</v>
      </c>
      <c r="AQ27" s="381">
        <v>33001</v>
      </c>
      <c r="AR27" s="397">
        <v>14</v>
      </c>
      <c r="AS27" s="382"/>
      <c r="AT27" s="397"/>
      <c r="AU27" s="382"/>
      <c r="AV27" s="397"/>
      <c r="AW27" s="382"/>
      <c r="AX27" s="397"/>
      <c r="AY27" s="382"/>
      <c r="AZ27" s="397"/>
      <c r="BA27" s="382"/>
      <c r="BB27" s="397"/>
      <c r="BC27" s="382"/>
      <c r="BD27" s="397"/>
      <c r="BE27" s="382"/>
      <c r="BF27" s="397"/>
      <c r="BG27" s="382"/>
      <c r="BH27" s="397"/>
    </row>
    <row r="28" spans="1:60" x14ac:dyDescent="0.25">
      <c r="A28" s="379">
        <v>70</v>
      </c>
      <c r="B28" s="397">
        <v>14</v>
      </c>
      <c r="C28" s="379">
        <v>79</v>
      </c>
      <c r="D28" s="397">
        <v>14</v>
      </c>
      <c r="E28" s="379">
        <v>127</v>
      </c>
      <c r="F28" s="397">
        <v>14</v>
      </c>
      <c r="G28" s="383">
        <v>102</v>
      </c>
      <c r="H28" s="397">
        <v>14</v>
      </c>
      <c r="I28" s="379">
        <v>113</v>
      </c>
      <c r="J28" s="397">
        <v>14</v>
      </c>
      <c r="K28" s="379">
        <v>185</v>
      </c>
      <c r="L28" s="397">
        <v>14</v>
      </c>
      <c r="M28" s="379">
        <v>260</v>
      </c>
      <c r="N28" s="397">
        <v>14</v>
      </c>
      <c r="O28" s="379">
        <v>434</v>
      </c>
      <c r="P28" s="397">
        <v>14</v>
      </c>
      <c r="Q28" s="379">
        <v>545</v>
      </c>
      <c r="R28" s="397">
        <v>14</v>
      </c>
      <c r="S28" s="379">
        <v>595</v>
      </c>
      <c r="T28" s="397">
        <v>14</v>
      </c>
      <c r="U28" s="379">
        <v>680</v>
      </c>
      <c r="V28" s="397">
        <v>14</v>
      </c>
      <c r="W28" s="381">
        <v>1320</v>
      </c>
      <c r="X28" s="397">
        <v>14</v>
      </c>
      <c r="Y28" s="381">
        <v>2250</v>
      </c>
      <c r="Z28" s="397">
        <v>14</v>
      </c>
      <c r="AA28" s="381">
        <v>3140</v>
      </c>
      <c r="AB28" s="397">
        <v>14</v>
      </c>
      <c r="AC28" s="381">
        <v>5000</v>
      </c>
      <c r="AD28" s="397">
        <v>14</v>
      </c>
      <c r="AE28" s="381">
        <v>7100</v>
      </c>
      <c r="AF28" s="397">
        <v>14</v>
      </c>
      <c r="AG28" s="381">
        <v>11200</v>
      </c>
      <c r="AH28" s="397">
        <v>14</v>
      </c>
      <c r="AI28" s="381">
        <v>19300</v>
      </c>
      <c r="AJ28" s="397">
        <v>14</v>
      </c>
      <c r="AK28" s="381">
        <v>6300</v>
      </c>
      <c r="AL28" s="397">
        <v>14</v>
      </c>
      <c r="AM28" s="381">
        <v>12400</v>
      </c>
      <c r="AN28" s="397">
        <v>14</v>
      </c>
      <c r="AO28" s="381">
        <v>19300</v>
      </c>
      <c r="AP28" s="397">
        <v>14</v>
      </c>
      <c r="AQ28" s="381">
        <v>34000</v>
      </c>
      <c r="AR28" s="397">
        <v>14</v>
      </c>
      <c r="AS28" s="382">
        <v>420</v>
      </c>
      <c r="AT28" s="397">
        <v>13</v>
      </c>
      <c r="AU28" s="382">
        <v>910</v>
      </c>
      <c r="AV28" s="397">
        <v>13</v>
      </c>
      <c r="AW28" s="382">
        <v>140</v>
      </c>
      <c r="AX28" s="397">
        <v>13</v>
      </c>
      <c r="AY28" s="382">
        <v>280</v>
      </c>
      <c r="AZ28" s="397">
        <v>13</v>
      </c>
      <c r="BA28" s="382">
        <v>600</v>
      </c>
      <c r="BB28" s="397">
        <v>13</v>
      </c>
      <c r="BC28" s="382">
        <v>2100</v>
      </c>
      <c r="BD28" s="397">
        <v>13</v>
      </c>
      <c r="BE28" s="382">
        <v>2400</v>
      </c>
      <c r="BF28" s="397">
        <v>13</v>
      </c>
      <c r="BG28" s="382">
        <v>2300</v>
      </c>
      <c r="BH28" s="397">
        <v>13</v>
      </c>
    </row>
    <row r="29" spans="1:60" x14ac:dyDescent="0.25">
      <c r="A29" s="379">
        <v>71</v>
      </c>
      <c r="B29" s="397">
        <v>13</v>
      </c>
      <c r="C29" s="379">
        <v>80</v>
      </c>
      <c r="D29" s="397">
        <v>13</v>
      </c>
      <c r="E29" s="379">
        <v>128</v>
      </c>
      <c r="F29" s="397">
        <v>13</v>
      </c>
      <c r="G29" s="383">
        <v>103</v>
      </c>
      <c r="H29" s="397">
        <v>13</v>
      </c>
      <c r="I29" s="379">
        <v>114</v>
      </c>
      <c r="J29" s="397">
        <v>13</v>
      </c>
      <c r="K29" s="379">
        <v>186</v>
      </c>
      <c r="L29" s="397">
        <v>13</v>
      </c>
      <c r="M29" s="379">
        <v>261</v>
      </c>
      <c r="N29" s="397">
        <v>13</v>
      </c>
      <c r="O29" s="379">
        <v>435</v>
      </c>
      <c r="P29" s="397">
        <v>13</v>
      </c>
      <c r="Q29" s="379">
        <v>546</v>
      </c>
      <c r="R29" s="397">
        <v>13</v>
      </c>
      <c r="S29" s="379">
        <v>597</v>
      </c>
      <c r="T29" s="397">
        <v>13</v>
      </c>
      <c r="U29" s="379">
        <v>681</v>
      </c>
      <c r="V29" s="397">
        <v>13</v>
      </c>
      <c r="W29" s="381">
        <v>1321</v>
      </c>
      <c r="X29" s="397">
        <v>13</v>
      </c>
      <c r="Y29" s="381">
        <v>2251</v>
      </c>
      <c r="Z29" s="397">
        <v>13</v>
      </c>
      <c r="AA29" s="381">
        <v>2141</v>
      </c>
      <c r="AB29" s="397">
        <v>13</v>
      </c>
      <c r="AC29" s="381">
        <v>5001</v>
      </c>
      <c r="AD29" s="397">
        <v>13</v>
      </c>
      <c r="AE29" s="381">
        <v>7101</v>
      </c>
      <c r="AF29" s="397">
        <v>13</v>
      </c>
      <c r="AG29" s="381">
        <v>11201</v>
      </c>
      <c r="AH29" s="397">
        <v>13</v>
      </c>
      <c r="AI29" s="381">
        <v>19301</v>
      </c>
      <c r="AJ29" s="397">
        <v>13</v>
      </c>
      <c r="AK29" s="381">
        <v>6301</v>
      </c>
      <c r="AL29" s="397">
        <v>13</v>
      </c>
      <c r="AM29" s="381">
        <v>12401</v>
      </c>
      <c r="AN29" s="397">
        <v>13</v>
      </c>
      <c r="AO29" s="381">
        <v>19301</v>
      </c>
      <c r="AP29" s="397">
        <v>13</v>
      </c>
      <c r="AQ29" s="381">
        <v>34001</v>
      </c>
      <c r="AR29" s="397">
        <v>13</v>
      </c>
      <c r="AS29" s="382"/>
      <c r="AT29" s="397"/>
      <c r="AU29" s="382"/>
      <c r="AV29" s="397"/>
      <c r="AW29" s="382"/>
      <c r="AX29" s="397"/>
      <c r="AY29" s="382"/>
      <c r="AZ29" s="397"/>
      <c r="BA29" s="382"/>
      <c r="BB29" s="397"/>
      <c r="BC29" s="382"/>
      <c r="BD29" s="397"/>
      <c r="BE29" s="382"/>
      <c r="BF29" s="397"/>
      <c r="BG29" s="382"/>
      <c r="BH29" s="397"/>
    </row>
    <row r="30" spans="1:60" x14ac:dyDescent="0.25">
      <c r="A30" s="379">
        <v>72</v>
      </c>
      <c r="B30" s="397">
        <v>13</v>
      </c>
      <c r="C30" s="379">
        <v>81</v>
      </c>
      <c r="D30" s="397">
        <v>13</v>
      </c>
      <c r="E30" s="379">
        <v>130</v>
      </c>
      <c r="F30" s="397">
        <v>13</v>
      </c>
      <c r="G30" s="379">
        <v>106</v>
      </c>
      <c r="H30" s="397">
        <v>13</v>
      </c>
      <c r="I30" s="379">
        <v>117</v>
      </c>
      <c r="J30" s="397">
        <v>13</v>
      </c>
      <c r="K30" s="379">
        <v>190</v>
      </c>
      <c r="L30" s="397">
        <v>13</v>
      </c>
      <c r="M30" s="379">
        <v>265</v>
      </c>
      <c r="N30" s="397">
        <v>13</v>
      </c>
      <c r="O30" s="379">
        <v>442</v>
      </c>
      <c r="P30" s="397">
        <v>13</v>
      </c>
      <c r="Q30" s="379">
        <v>560</v>
      </c>
      <c r="R30" s="397">
        <v>13</v>
      </c>
      <c r="S30" s="379">
        <v>610</v>
      </c>
      <c r="T30" s="397">
        <v>13</v>
      </c>
      <c r="U30" s="379">
        <v>710</v>
      </c>
      <c r="V30" s="397">
        <v>13</v>
      </c>
      <c r="W30" s="381">
        <v>1360</v>
      </c>
      <c r="X30" s="397">
        <v>13</v>
      </c>
      <c r="Y30" s="381">
        <v>2300</v>
      </c>
      <c r="Z30" s="397">
        <v>13</v>
      </c>
      <c r="AA30" s="381">
        <v>3220</v>
      </c>
      <c r="AB30" s="397">
        <v>13</v>
      </c>
      <c r="AC30" s="381">
        <v>5150</v>
      </c>
      <c r="AD30" s="397">
        <v>13</v>
      </c>
      <c r="AE30" s="381">
        <v>7300</v>
      </c>
      <c r="AF30" s="397">
        <v>13</v>
      </c>
      <c r="AG30" s="381">
        <v>11400</v>
      </c>
      <c r="AH30" s="397">
        <v>13</v>
      </c>
      <c r="AI30" s="381">
        <v>20000</v>
      </c>
      <c r="AJ30" s="397">
        <v>13</v>
      </c>
      <c r="AK30" s="381">
        <v>6450</v>
      </c>
      <c r="AL30" s="397">
        <v>13</v>
      </c>
      <c r="AM30" s="381">
        <v>13000</v>
      </c>
      <c r="AN30" s="397">
        <v>13</v>
      </c>
      <c r="AO30" s="381">
        <v>20000</v>
      </c>
      <c r="AP30" s="397">
        <v>13</v>
      </c>
      <c r="AQ30" s="381">
        <v>35000</v>
      </c>
      <c r="AR30" s="397">
        <v>13</v>
      </c>
      <c r="AS30" s="382">
        <v>440</v>
      </c>
      <c r="AT30" s="397">
        <v>14</v>
      </c>
      <c r="AU30" s="382">
        <v>950</v>
      </c>
      <c r="AV30" s="397">
        <v>14</v>
      </c>
      <c r="AW30" s="382">
        <v>150</v>
      </c>
      <c r="AX30" s="397">
        <v>14</v>
      </c>
      <c r="AY30" s="382">
        <v>300</v>
      </c>
      <c r="AZ30" s="397">
        <v>14</v>
      </c>
      <c r="BA30" s="382">
        <v>650</v>
      </c>
      <c r="BB30" s="397">
        <v>14</v>
      </c>
      <c r="BC30" s="382">
        <v>2200</v>
      </c>
      <c r="BD30" s="397">
        <v>14</v>
      </c>
      <c r="BE30" s="382">
        <v>2500</v>
      </c>
      <c r="BF30" s="397">
        <v>14</v>
      </c>
      <c r="BG30" s="382">
        <v>2400</v>
      </c>
      <c r="BH30" s="397">
        <v>14</v>
      </c>
    </row>
    <row r="31" spans="1:60" x14ac:dyDescent="0.25">
      <c r="A31" s="379">
        <v>73</v>
      </c>
      <c r="B31" s="397">
        <v>12</v>
      </c>
      <c r="C31" s="379">
        <v>82</v>
      </c>
      <c r="D31" s="397">
        <v>12</v>
      </c>
      <c r="E31" s="379">
        <v>131</v>
      </c>
      <c r="F31" s="397">
        <v>12</v>
      </c>
      <c r="G31" s="379">
        <v>107</v>
      </c>
      <c r="H31" s="397">
        <v>12</v>
      </c>
      <c r="I31" s="379">
        <v>118</v>
      </c>
      <c r="J31" s="397">
        <v>12</v>
      </c>
      <c r="K31" s="379">
        <v>191</v>
      </c>
      <c r="L31" s="397">
        <v>12</v>
      </c>
      <c r="M31" s="379">
        <v>266</v>
      </c>
      <c r="N31" s="397">
        <v>12</v>
      </c>
      <c r="O31" s="379">
        <v>443</v>
      </c>
      <c r="P31" s="397">
        <v>12</v>
      </c>
      <c r="Q31" s="379">
        <v>561</v>
      </c>
      <c r="R31" s="397">
        <v>12</v>
      </c>
      <c r="S31" s="379">
        <v>611</v>
      </c>
      <c r="T31" s="397">
        <v>12</v>
      </c>
      <c r="U31" s="379">
        <v>711</v>
      </c>
      <c r="V31" s="397">
        <v>12</v>
      </c>
      <c r="W31" s="381">
        <v>1361</v>
      </c>
      <c r="X31" s="397">
        <v>12</v>
      </c>
      <c r="Y31" s="381">
        <v>2301</v>
      </c>
      <c r="Z31" s="397">
        <v>12</v>
      </c>
      <c r="AA31" s="381">
        <v>3221</v>
      </c>
      <c r="AB31" s="397">
        <v>12</v>
      </c>
      <c r="AC31" s="381">
        <v>6151</v>
      </c>
      <c r="AD31" s="397">
        <v>12</v>
      </c>
      <c r="AE31" s="381">
        <v>7301</v>
      </c>
      <c r="AF31" s="397">
        <v>12</v>
      </c>
      <c r="AG31" s="381">
        <v>11401</v>
      </c>
      <c r="AH31" s="397">
        <v>12</v>
      </c>
      <c r="AI31" s="381">
        <v>20001</v>
      </c>
      <c r="AJ31" s="397">
        <v>12</v>
      </c>
      <c r="AK31" s="381">
        <v>6451</v>
      </c>
      <c r="AL31" s="397">
        <v>12</v>
      </c>
      <c r="AM31" s="381">
        <v>13001</v>
      </c>
      <c r="AN31" s="397">
        <v>12</v>
      </c>
      <c r="AO31" s="381">
        <v>20001</v>
      </c>
      <c r="AP31" s="397">
        <v>12</v>
      </c>
      <c r="AQ31" s="381">
        <v>35001</v>
      </c>
      <c r="AR31" s="397">
        <v>12</v>
      </c>
      <c r="AS31" s="382"/>
      <c r="AT31" s="397"/>
      <c r="AU31" s="382"/>
      <c r="AV31" s="397"/>
      <c r="AW31" s="382"/>
      <c r="AX31" s="397"/>
      <c r="AY31" s="382"/>
      <c r="AZ31" s="397"/>
      <c r="BA31" s="382"/>
      <c r="BB31" s="397"/>
      <c r="BC31" s="382"/>
      <c r="BD31" s="397"/>
      <c r="BE31" s="382"/>
      <c r="BF31" s="397"/>
      <c r="BG31" s="382"/>
      <c r="BH31" s="397"/>
    </row>
    <row r="32" spans="1:60" x14ac:dyDescent="0.25">
      <c r="A32" s="379">
        <v>74</v>
      </c>
      <c r="B32" s="397">
        <v>12</v>
      </c>
      <c r="C32" s="379">
        <v>83</v>
      </c>
      <c r="D32" s="397">
        <v>12</v>
      </c>
      <c r="E32" s="379">
        <v>133</v>
      </c>
      <c r="F32" s="397">
        <v>12</v>
      </c>
      <c r="G32" s="379">
        <v>110</v>
      </c>
      <c r="H32" s="397">
        <v>12</v>
      </c>
      <c r="I32" s="379">
        <v>121</v>
      </c>
      <c r="J32" s="397">
        <v>12</v>
      </c>
      <c r="K32" s="379">
        <v>195</v>
      </c>
      <c r="L32" s="397">
        <v>12</v>
      </c>
      <c r="M32" s="379">
        <v>270</v>
      </c>
      <c r="N32" s="397">
        <v>12</v>
      </c>
      <c r="O32" s="379">
        <v>450</v>
      </c>
      <c r="P32" s="397">
        <v>12</v>
      </c>
      <c r="Q32" s="379">
        <v>575</v>
      </c>
      <c r="R32" s="397">
        <v>12</v>
      </c>
      <c r="S32" s="379">
        <v>625</v>
      </c>
      <c r="T32" s="397">
        <v>12</v>
      </c>
      <c r="U32" s="379">
        <v>740</v>
      </c>
      <c r="V32" s="397">
        <v>12</v>
      </c>
      <c r="W32" s="381">
        <v>1400</v>
      </c>
      <c r="X32" s="397">
        <v>12</v>
      </c>
      <c r="Y32" s="381">
        <v>2350</v>
      </c>
      <c r="Z32" s="397">
        <v>12</v>
      </c>
      <c r="AA32" s="381">
        <v>3300</v>
      </c>
      <c r="AB32" s="397">
        <v>12</v>
      </c>
      <c r="AC32" s="381">
        <v>5300</v>
      </c>
      <c r="AD32" s="397">
        <v>12</v>
      </c>
      <c r="AE32" s="381">
        <v>7500</v>
      </c>
      <c r="AF32" s="397">
        <v>12</v>
      </c>
      <c r="AG32" s="381">
        <v>12000</v>
      </c>
      <c r="AH32" s="397">
        <v>12</v>
      </c>
      <c r="AI32" s="381">
        <v>20300</v>
      </c>
      <c r="AJ32" s="397">
        <v>12</v>
      </c>
      <c r="AK32" s="381">
        <v>7000</v>
      </c>
      <c r="AL32" s="397">
        <v>12</v>
      </c>
      <c r="AM32" s="381">
        <v>13300</v>
      </c>
      <c r="AN32" s="397">
        <v>12</v>
      </c>
      <c r="AO32" s="381">
        <v>20300</v>
      </c>
      <c r="AP32" s="397">
        <v>12</v>
      </c>
      <c r="AQ32" s="381">
        <v>36000</v>
      </c>
      <c r="AR32" s="397">
        <v>12</v>
      </c>
      <c r="AS32" s="382">
        <v>460</v>
      </c>
      <c r="AT32" s="397">
        <v>15</v>
      </c>
      <c r="AU32" s="382">
        <v>1000</v>
      </c>
      <c r="AV32" s="397">
        <v>15</v>
      </c>
      <c r="AW32" s="382">
        <v>160</v>
      </c>
      <c r="AX32" s="397">
        <v>15</v>
      </c>
      <c r="AY32" s="382">
        <v>320</v>
      </c>
      <c r="AZ32" s="397">
        <v>15</v>
      </c>
      <c r="BA32" s="382">
        <v>700</v>
      </c>
      <c r="BB32" s="397">
        <v>15</v>
      </c>
      <c r="BC32" s="382">
        <v>2300</v>
      </c>
      <c r="BD32" s="397">
        <v>15</v>
      </c>
      <c r="BE32" s="382">
        <v>2700</v>
      </c>
      <c r="BF32" s="397">
        <v>15</v>
      </c>
      <c r="BG32" s="382">
        <v>2500</v>
      </c>
      <c r="BH32" s="397">
        <v>15</v>
      </c>
    </row>
    <row r="33" spans="1:60" x14ac:dyDescent="0.25">
      <c r="A33" s="379">
        <v>75</v>
      </c>
      <c r="B33" s="397">
        <v>11</v>
      </c>
      <c r="C33" s="379">
        <v>84</v>
      </c>
      <c r="D33" s="397">
        <v>11</v>
      </c>
      <c r="E33" s="379">
        <v>134</v>
      </c>
      <c r="F33" s="397">
        <v>11</v>
      </c>
      <c r="G33" s="379">
        <v>111</v>
      </c>
      <c r="H33" s="397">
        <v>11</v>
      </c>
      <c r="I33" s="379">
        <v>122</v>
      </c>
      <c r="J33" s="397">
        <v>11</v>
      </c>
      <c r="K33" s="379">
        <v>196</v>
      </c>
      <c r="L33" s="397">
        <v>11</v>
      </c>
      <c r="M33" s="379">
        <v>271</v>
      </c>
      <c r="N33" s="397">
        <v>11</v>
      </c>
      <c r="O33" s="379">
        <v>451</v>
      </c>
      <c r="P33" s="397">
        <v>11</v>
      </c>
      <c r="Q33" s="379">
        <v>576</v>
      </c>
      <c r="R33" s="397">
        <v>11</v>
      </c>
      <c r="S33" s="379">
        <v>626</v>
      </c>
      <c r="T33" s="397">
        <v>11</v>
      </c>
      <c r="U33" s="379">
        <v>741</v>
      </c>
      <c r="V33" s="397">
        <v>11</v>
      </c>
      <c r="W33" s="381">
        <v>1401</v>
      </c>
      <c r="X33" s="397">
        <v>11</v>
      </c>
      <c r="Y33" s="381">
        <v>2351</v>
      </c>
      <c r="Z33" s="397">
        <v>11</v>
      </c>
      <c r="AA33" s="381">
        <v>3301</v>
      </c>
      <c r="AB33" s="397">
        <v>11</v>
      </c>
      <c r="AC33" s="381">
        <v>6301</v>
      </c>
      <c r="AD33" s="397">
        <v>11</v>
      </c>
      <c r="AE33" s="381">
        <v>7501</v>
      </c>
      <c r="AF33" s="397">
        <v>11</v>
      </c>
      <c r="AG33" s="381">
        <v>12001</v>
      </c>
      <c r="AH33" s="397">
        <v>11</v>
      </c>
      <c r="AI33" s="381">
        <v>20301</v>
      </c>
      <c r="AJ33" s="397">
        <v>11</v>
      </c>
      <c r="AK33" s="381">
        <v>7001</v>
      </c>
      <c r="AL33" s="397">
        <v>11</v>
      </c>
      <c r="AM33" s="381">
        <v>13301</v>
      </c>
      <c r="AN33" s="397">
        <v>11</v>
      </c>
      <c r="AO33" s="381">
        <v>20301</v>
      </c>
      <c r="AP33" s="397">
        <v>11</v>
      </c>
      <c r="AQ33" s="381">
        <v>36001</v>
      </c>
      <c r="AR33" s="397">
        <v>11</v>
      </c>
      <c r="AS33" s="382"/>
      <c r="AT33" s="397"/>
      <c r="AU33" s="382"/>
      <c r="AV33" s="397"/>
      <c r="AW33" s="382"/>
      <c r="AX33" s="397"/>
      <c r="AY33" s="382"/>
      <c r="AZ33" s="397"/>
      <c r="BA33" s="382"/>
      <c r="BB33" s="397"/>
      <c r="BC33" s="382"/>
      <c r="BD33" s="397"/>
      <c r="BE33" s="382"/>
      <c r="BF33" s="397"/>
      <c r="BG33" s="382"/>
      <c r="BH33" s="397"/>
    </row>
    <row r="34" spans="1:60" x14ac:dyDescent="0.25">
      <c r="A34" s="379">
        <v>76</v>
      </c>
      <c r="B34" s="397">
        <v>11</v>
      </c>
      <c r="C34" s="379">
        <v>85</v>
      </c>
      <c r="D34" s="397">
        <v>11</v>
      </c>
      <c r="E34" s="379">
        <v>136</v>
      </c>
      <c r="F34" s="397">
        <v>11</v>
      </c>
      <c r="G34" s="379">
        <v>114</v>
      </c>
      <c r="H34" s="397">
        <v>11</v>
      </c>
      <c r="I34" s="379">
        <v>125</v>
      </c>
      <c r="J34" s="397">
        <v>11</v>
      </c>
      <c r="K34" s="379">
        <v>200</v>
      </c>
      <c r="L34" s="397">
        <v>11</v>
      </c>
      <c r="M34" s="379">
        <v>280</v>
      </c>
      <c r="N34" s="397">
        <v>11</v>
      </c>
      <c r="O34" s="379">
        <v>460</v>
      </c>
      <c r="P34" s="397">
        <v>11</v>
      </c>
      <c r="Q34" s="379">
        <v>590</v>
      </c>
      <c r="R34" s="397">
        <v>11</v>
      </c>
      <c r="S34" s="379">
        <v>640</v>
      </c>
      <c r="T34" s="397">
        <v>11</v>
      </c>
      <c r="U34" s="379">
        <v>770</v>
      </c>
      <c r="V34" s="397">
        <v>11</v>
      </c>
      <c r="W34" s="381">
        <v>1450</v>
      </c>
      <c r="X34" s="397">
        <v>11</v>
      </c>
      <c r="Y34" s="381">
        <v>2400</v>
      </c>
      <c r="Z34" s="397">
        <v>11</v>
      </c>
      <c r="AA34" s="381">
        <v>3400</v>
      </c>
      <c r="AB34" s="397">
        <v>11</v>
      </c>
      <c r="AC34" s="381">
        <v>5450</v>
      </c>
      <c r="AD34" s="397">
        <v>11</v>
      </c>
      <c r="AE34" s="381">
        <v>8100</v>
      </c>
      <c r="AF34" s="397">
        <v>11</v>
      </c>
      <c r="AG34" s="381">
        <v>12200</v>
      </c>
      <c r="AH34" s="397">
        <v>11</v>
      </c>
      <c r="AI34" s="381">
        <v>21000</v>
      </c>
      <c r="AJ34" s="397">
        <v>11</v>
      </c>
      <c r="AK34" s="381">
        <v>7200</v>
      </c>
      <c r="AL34" s="397">
        <v>11</v>
      </c>
      <c r="AM34" s="381">
        <v>14000</v>
      </c>
      <c r="AN34" s="397">
        <v>11</v>
      </c>
      <c r="AO34" s="381">
        <v>21000</v>
      </c>
      <c r="AP34" s="397">
        <v>11</v>
      </c>
      <c r="AQ34" s="381">
        <v>37000</v>
      </c>
      <c r="AR34" s="397">
        <v>11</v>
      </c>
      <c r="AS34" s="382">
        <v>480</v>
      </c>
      <c r="AT34" s="397">
        <v>16</v>
      </c>
      <c r="AU34" s="382">
        <v>1050</v>
      </c>
      <c r="AV34" s="397">
        <v>16</v>
      </c>
      <c r="AW34" s="382">
        <v>165</v>
      </c>
      <c r="AX34" s="397">
        <v>16</v>
      </c>
      <c r="AY34" s="382">
        <v>340</v>
      </c>
      <c r="AZ34" s="397">
        <v>16</v>
      </c>
      <c r="BA34" s="382">
        <v>750</v>
      </c>
      <c r="BB34" s="397">
        <v>16</v>
      </c>
      <c r="BC34" s="382">
        <v>2400</v>
      </c>
      <c r="BD34" s="397">
        <v>16</v>
      </c>
      <c r="BE34" s="382">
        <v>2900</v>
      </c>
      <c r="BF34" s="397">
        <v>16</v>
      </c>
      <c r="BG34" s="382">
        <v>2600</v>
      </c>
      <c r="BH34" s="397">
        <v>16</v>
      </c>
    </row>
    <row r="35" spans="1:60" x14ac:dyDescent="0.25">
      <c r="A35" s="379">
        <v>77</v>
      </c>
      <c r="B35" s="397">
        <v>10</v>
      </c>
      <c r="C35" s="379">
        <v>86</v>
      </c>
      <c r="D35" s="397">
        <v>10</v>
      </c>
      <c r="E35" s="379">
        <v>137</v>
      </c>
      <c r="F35" s="397">
        <v>10</v>
      </c>
      <c r="G35" s="379">
        <v>115</v>
      </c>
      <c r="H35" s="397">
        <v>10</v>
      </c>
      <c r="I35" s="379">
        <v>126</v>
      </c>
      <c r="J35" s="397">
        <v>10</v>
      </c>
      <c r="K35" s="379">
        <v>201</v>
      </c>
      <c r="L35" s="397">
        <v>10</v>
      </c>
      <c r="M35" s="379">
        <v>281</v>
      </c>
      <c r="N35" s="397">
        <v>10</v>
      </c>
      <c r="O35" s="379">
        <v>461</v>
      </c>
      <c r="P35" s="397">
        <v>10</v>
      </c>
      <c r="Q35" s="379">
        <v>591</v>
      </c>
      <c r="R35" s="397">
        <v>10</v>
      </c>
      <c r="S35" s="379">
        <v>641</v>
      </c>
      <c r="T35" s="397">
        <v>10</v>
      </c>
      <c r="U35" s="379">
        <v>771</v>
      </c>
      <c r="V35" s="397">
        <v>10</v>
      </c>
      <c r="W35" s="381">
        <v>1451</v>
      </c>
      <c r="X35" s="397">
        <v>10</v>
      </c>
      <c r="Y35" s="381">
        <v>2401</v>
      </c>
      <c r="Z35" s="397">
        <v>10</v>
      </c>
      <c r="AA35" s="381">
        <v>3401</v>
      </c>
      <c r="AB35" s="397">
        <v>10</v>
      </c>
      <c r="AC35" s="381">
        <v>6451</v>
      </c>
      <c r="AD35" s="397">
        <v>10</v>
      </c>
      <c r="AE35" s="381">
        <v>8101</v>
      </c>
      <c r="AF35" s="397">
        <v>10</v>
      </c>
      <c r="AG35" s="381">
        <v>12201</v>
      </c>
      <c r="AH35" s="397">
        <v>10</v>
      </c>
      <c r="AI35" s="381">
        <v>21001</v>
      </c>
      <c r="AJ35" s="397">
        <v>10</v>
      </c>
      <c r="AK35" s="381">
        <v>7201</v>
      </c>
      <c r="AL35" s="397">
        <v>10</v>
      </c>
      <c r="AM35" s="381">
        <v>14001</v>
      </c>
      <c r="AN35" s="397">
        <v>10</v>
      </c>
      <c r="AO35" s="381">
        <v>21001</v>
      </c>
      <c r="AP35" s="397">
        <v>10</v>
      </c>
      <c r="AQ35" s="381">
        <v>37001</v>
      </c>
      <c r="AR35" s="397">
        <v>10</v>
      </c>
      <c r="AS35" s="382"/>
      <c r="AT35" s="397"/>
      <c r="AU35" s="382"/>
      <c r="AV35" s="397"/>
      <c r="AW35" s="382"/>
      <c r="AX35" s="397"/>
      <c r="AY35" s="382"/>
      <c r="AZ35" s="397"/>
      <c r="BA35" s="382"/>
      <c r="BB35" s="397"/>
      <c r="BC35" s="382"/>
      <c r="BD35" s="397"/>
      <c r="BE35" s="382"/>
      <c r="BF35" s="397"/>
      <c r="BG35" s="382"/>
      <c r="BH35" s="397"/>
    </row>
    <row r="36" spans="1:60" x14ac:dyDescent="0.25">
      <c r="A36" s="379">
        <v>78</v>
      </c>
      <c r="B36" s="397">
        <v>10</v>
      </c>
      <c r="C36" s="379">
        <v>87</v>
      </c>
      <c r="D36" s="397">
        <v>10</v>
      </c>
      <c r="E36" s="379">
        <v>140</v>
      </c>
      <c r="F36" s="397">
        <v>10</v>
      </c>
      <c r="G36" s="379">
        <v>118</v>
      </c>
      <c r="H36" s="397">
        <v>10</v>
      </c>
      <c r="I36" s="379">
        <v>129</v>
      </c>
      <c r="J36" s="397">
        <v>10</v>
      </c>
      <c r="K36" s="379">
        <v>205</v>
      </c>
      <c r="L36" s="397">
        <v>10</v>
      </c>
      <c r="M36" s="379">
        <v>290</v>
      </c>
      <c r="N36" s="397">
        <v>10</v>
      </c>
      <c r="O36" s="379">
        <v>470</v>
      </c>
      <c r="P36" s="397">
        <v>10</v>
      </c>
      <c r="Q36" s="379">
        <v>605</v>
      </c>
      <c r="R36" s="397">
        <v>10</v>
      </c>
      <c r="S36" s="379">
        <v>660</v>
      </c>
      <c r="T36" s="397">
        <v>10</v>
      </c>
      <c r="U36" s="379">
        <v>800</v>
      </c>
      <c r="V36" s="397">
        <v>10</v>
      </c>
      <c r="W36" s="381">
        <v>1500</v>
      </c>
      <c r="X36" s="397">
        <v>10</v>
      </c>
      <c r="Y36" s="381">
        <v>2500</v>
      </c>
      <c r="Z36" s="397">
        <v>10</v>
      </c>
      <c r="AA36" s="381">
        <v>3500</v>
      </c>
      <c r="AB36" s="397">
        <v>10</v>
      </c>
      <c r="AC36" s="381">
        <v>6000</v>
      </c>
      <c r="AD36" s="397">
        <v>10</v>
      </c>
      <c r="AE36" s="381">
        <v>8300</v>
      </c>
      <c r="AF36" s="397">
        <v>10</v>
      </c>
      <c r="AG36" s="381">
        <v>12400</v>
      </c>
      <c r="AH36" s="397">
        <v>10</v>
      </c>
      <c r="AI36" s="381">
        <v>22300</v>
      </c>
      <c r="AJ36" s="397">
        <v>10</v>
      </c>
      <c r="AK36" s="381">
        <v>7400</v>
      </c>
      <c r="AL36" s="397">
        <v>10</v>
      </c>
      <c r="AM36" s="381">
        <v>14300</v>
      </c>
      <c r="AN36" s="397">
        <v>10</v>
      </c>
      <c r="AO36" s="381">
        <v>21300</v>
      </c>
      <c r="AP36" s="397">
        <v>10</v>
      </c>
      <c r="AQ36" s="381">
        <v>38000</v>
      </c>
      <c r="AR36" s="397">
        <v>10</v>
      </c>
      <c r="AS36" s="382">
        <v>500</v>
      </c>
      <c r="AT36" s="397">
        <v>17</v>
      </c>
      <c r="AU36" s="382">
        <v>1100</v>
      </c>
      <c r="AV36" s="397">
        <v>17</v>
      </c>
      <c r="AW36" s="382">
        <v>170</v>
      </c>
      <c r="AX36" s="397">
        <v>17</v>
      </c>
      <c r="AY36" s="382">
        <v>370</v>
      </c>
      <c r="AZ36" s="397">
        <v>17</v>
      </c>
      <c r="BA36" s="382">
        <v>800</v>
      </c>
      <c r="BB36" s="397">
        <v>17</v>
      </c>
      <c r="BC36" s="382">
        <v>2500</v>
      </c>
      <c r="BD36" s="397">
        <v>17</v>
      </c>
      <c r="BE36" s="382">
        <v>3200</v>
      </c>
      <c r="BF36" s="397">
        <v>17</v>
      </c>
      <c r="BG36" s="382">
        <v>2800</v>
      </c>
      <c r="BH36" s="397">
        <v>17</v>
      </c>
    </row>
    <row r="37" spans="1:60" x14ac:dyDescent="0.25">
      <c r="A37" s="379">
        <v>79</v>
      </c>
      <c r="B37" s="397">
        <v>9</v>
      </c>
      <c r="C37" s="379">
        <v>88</v>
      </c>
      <c r="D37" s="397">
        <v>9</v>
      </c>
      <c r="E37" s="379">
        <v>141</v>
      </c>
      <c r="F37" s="397">
        <v>9</v>
      </c>
      <c r="G37" s="379">
        <v>119</v>
      </c>
      <c r="H37" s="397">
        <v>9</v>
      </c>
      <c r="I37" s="379">
        <v>130</v>
      </c>
      <c r="J37" s="397">
        <v>9</v>
      </c>
      <c r="K37" s="379">
        <v>206</v>
      </c>
      <c r="L37" s="397">
        <v>9</v>
      </c>
      <c r="M37" s="379">
        <v>291</v>
      </c>
      <c r="N37" s="397">
        <v>9</v>
      </c>
      <c r="O37" s="379">
        <v>471</v>
      </c>
      <c r="P37" s="397">
        <v>9</v>
      </c>
      <c r="Q37" s="379">
        <v>606</v>
      </c>
      <c r="R37" s="397">
        <v>9</v>
      </c>
      <c r="S37" s="379">
        <v>661</v>
      </c>
      <c r="T37" s="397">
        <v>9</v>
      </c>
      <c r="U37" s="379">
        <v>801</v>
      </c>
      <c r="V37" s="397">
        <v>9</v>
      </c>
      <c r="W37" s="381">
        <v>1501</v>
      </c>
      <c r="X37" s="397">
        <v>9</v>
      </c>
      <c r="Y37" s="381">
        <v>2501</v>
      </c>
      <c r="Z37" s="397">
        <v>9</v>
      </c>
      <c r="AA37" s="381">
        <v>3501</v>
      </c>
      <c r="AB37" s="397">
        <v>9</v>
      </c>
      <c r="AC37" s="381">
        <v>6001</v>
      </c>
      <c r="AD37" s="397">
        <v>9</v>
      </c>
      <c r="AE37" s="381">
        <v>8301</v>
      </c>
      <c r="AF37" s="397">
        <v>9</v>
      </c>
      <c r="AG37" s="381">
        <v>12401</v>
      </c>
      <c r="AH37" s="397">
        <v>9</v>
      </c>
      <c r="AI37" s="381">
        <v>22301</v>
      </c>
      <c r="AJ37" s="397">
        <v>9</v>
      </c>
      <c r="AK37" s="381">
        <v>7401</v>
      </c>
      <c r="AL37" s="397">
        <v>9</v>
      </c>
      <c r="AM37" s="381">
        <v>14301</v>
      </c>
      <c r="AN37" s="397">
        <v>9</v>
      </c>
      <c r="AO37" s="381">
        <v>21301</v>
      </c>
      <c r="AP37" s="397">
        <v>9</v>
      </c>
      <c r="AQ37" s="381">
        <v>38001</v>
      </c>
      <c r="AR37" s="397">
        <v>9</v>
      </c>
      <c r="AS37" s="382"/>
      <c r="AT37" s="397"/>
      <c r="AU37" s="382"/>
      <c r="AV37" s="397"/>
      <c r="AW37" s="382"/>
      <c r="AX37" s="397"/>
      <c r="AY37" s="382"/>
      <c r="AZ37" s="397"/>
      <c r="BA37" s="382"/>
      <c r="BB37" s="397"/>
      <c r="BC37" s="382"/>
      <c r="BD37" s="397"/>
      <c r="BE37" s="382"/>
      <c r="BF37" s="397"/>
      <c r="BG37" s="382"/>
      <c r="BH37" s="397"/>
    </row>
    <row r="38" spans="1:60" x14ac:dyDescent="0.25">
      <c r="A38" s="379">
        <v>81</v>
      </c>
      <c r="B38" s="397">
        <v>9</v>
      </c>
      <c r="C38" s="379">
        <v>90</v>
      </c>
      <c r="D38" s="397">
        <v>9</v>
      </c>
      <c r="E38" s="379">
        <v>144</v>
      </c>
      <c r="F38" s="397">
        <v>9</v>
      </c>
      <c r="G38" s="379">
        <v>122</v>
      </c>
      <c r="H38" s="397">
        <v>9</v>
      </c>
      <c r="I38" s="379">
        <v>133</v>
      </c>
      <c r="J38" s="397">
        <v>9</v>
      </c>
      <c r="K38" s="379">
        <v>210</v>
      </c>
      <c r="L38" s="397">
        <v>9</v>
      </c>
      <c r="M38" s="379">
        <v>300</v>
      </c>
      <c r="N38" s="397">
        <v>9</v>
      </c>
      <c r="O38" s="379">
        <v>480</v>
      </c>
      <c r="P38" s="397">
        <v>9</v>
      </c>
      <c r="Q38" s="379">
        <v>620</v>
      </c>
      <c r="R38" s="397">
        <v>9</v>
      </c>
      <c r="S38" s="379">
        <v>680</v>
      </c>
      <c r="T38" s="397">
        <v>9</v>
      </c>
      <c r="U38" s="379">
        <v>830</v>
      </c>
      <c r="V38" s="397">
        <v>9</v>
      </c>
      <c r="W38" s="381">
        <v>1550</v>
      </c>
      <c r="X38" s="397">
        <v>9</v>
      </c>
      <c r="Y38" s="381">
        <v>3000</v>
      </c>
      <c r="Z38" s="397">
        <v>9</v>
      </c>
      <c r="AA38" s="381">
        <v>4000</v>
      </c>
      <c r="AB38" s="397">
        <v>9</v>
      </c>
      <c r="AC38" s="381">
        <v>6150</v>
      </c>
      <c r="AD38" s="397">
        <v>9</v>
      </c>
      <c r="AE38" s="381">
        <v>8500</v>
      </c>
      <c r="AF38" s="397">
        <v>9</v>
      </c>
      <c r="AG38" s="381">
        <v>13000</v>
      </c>
      <c r="AH38" s="397">
        <v>9</v>
      </c>
      <c r="AI38" s="381">
        <v>23000</v>
      </c>
      <c r="AJ38" s="397">
        <v>9</v>
      </c>
      <c r="AK38" s="381">
        <v>8000</v>
      </c>
      <c r="AL38" s="397">
        <v>9</v>
      </c>
      <c r="AM38" s="381">
        <v>15000</v>
      </c>
      <c r="AN38" s="397">
        <v>9</v>
      </c>
      <c r="AO38" s="381">
        <v>22000</v>
      </c>
      <c r="AP38" s="397">
        <v>9</v>
      </c>
      <c r="AQ38" s="381">
        <v>39000</v>
      </c>
      <c r="AR38" s="397">
        <v>9</v>
      </c>
      <c r="AS38" s="382">
        <v>520</v>
      </c>
      <c r="AT38" s="397">
        <v>18</v>
      </c>
      <c r="AU38" s="382">
        <v>1150</v>
      </c>
      <c r="AV38" s="397">
        <v>18</v>
      </c>
      <c r="AW38" s="382">
        <v>175</v>
      </c>
      <c r="AX38" s="397">
        <v>18</v>
      </c>
      <c r="AY38" s="382">
        <v>400</v>
      </c>
      <c r="AZ38" s="397">
        <v>18</v>
      </c>
      <c r="BA38" s="382">
        <v>900</v>
      </c>
      <c r="BB38" s="397">
        <v>18</v>
      </c>
      <c r="BC38" s="382">
        <v>2700</v>
      </c>
      <c r="BD38" s="397">
        <v>18</v>
      </c>
      <c r="BE38" s="382">
        <v>3500</v>
      </c>
      <c r="BF38" s="397">
        <v>18</v>
      </c>
      <c r="BG38" s="382">
        <v>3000</v>
      </c>
      <c r="BH38" s="397">
        <v>18</v>
      </c>
    </row>
    <row r="39" spans="1:60" x14ac:dyDescent="0.25">
      <c r="A39" s="379">
        <v>82</v>
      </c>
      <c r="B39" s="397">
        <v>8</v>
      </c>
      <c r="C39" s="379">
        <v>91</v>
      </c>
      <c r="D39" s="397">
        <v>8</v>
      </c>
      <c r="E39" s="379">
        <v>145</v>
      </c>
      <c r="F39" s="397">
        <v>8</v>
      </c>
      <c r="G39" s="379">
        <v>123</v>
      </c>
      <c r="H39" s="397">
        <v>8</v>
      </c>
      <c r="I39" s="379">
        <v>134</v>
      </c>
      <c r="J39" s="397">
        <v>8</v>
      </c>
      <c r="K39" s="379">
        <v>211</v>
      </c>
      <c r="L39" s="397">
        <v>8</v>
      </c>
      <c r="M39" s="379">
        <v>301</v>
      </c>
      <c r="N39" s="397">
        <v>8</v>
      </c>
      <c r="O39" s="379">
        <v>481</v>
      </c>
      <c r="P39" s="397">
        <v>8</v>
      </c>
      <c r="Q39" s="379">
        <v>621</v>
      </c>
      <c r="R39" s="397">
        <v>8</v>
      </c>
      <c r="S39" s="379">
        <v>681</v>
      </c>
      <c r="T39" s="397">
        <v>8</v>
      </c>
      <c r="U39" s="379">
        <v>831</v>
      </c>
      <c r="V39" s="397">
        <v>8</v>
      </c>
      <c r="W39" s="381">
        <v>1551</v>
      </c>
      <c r="X39" s="397">
        <v>8</v>
      </c>
      <c r="Y39" s="381">
        <v>3001</v>
      </c>
      <c r="Z39" s="397">
        <v>8</v>
      </c>
      <c r="AA39" s="381">
        <v>4001</v>
      </c>
      <c r="AB39" s="397">
        <v>8</v>
      </c>
      <c r="AC39" s="381">
        <v>6151</v>
      </c>
      <c r="AD39" s="397">
        <v>8</v>
      </c>
      <c r="AE39" s="381">
        <v>8501</v>
      </c>
      <c r="AF39" s="397">
        <v>8</v>
      </c>
      <c r="AG39" s="381">
        <v>13001</v>
      </c>
      <c r="AH39" s="397">
        <v>8</v>
      </c>
      <c r="AI39" s="381">
        <v>23001</v>
      </c>
      <c r="AJ39" s="397">
        <v>8</v>
      </c>
      <c r="AK39" s="381">
        <v>8001</v>
      </c>
      <c r="AL39" s="397">
        <v>8</v>
      </c>
      <c r="AM39" s="381">
        <v>15001</v>
      </c>
      <c r="AN39" s="397">
        <v>8</v>
      </c>
      <c r="AO39" s="381">
        <v>22001</v>
      </c>
      <c r="AP39" s="397">
        <v>8</v>
      </c>
      <c r="AQ39" s="381">
        <v>39001</v>
      </c>
      <c r="AR39" s="397">
        <v>8</v>
      </c>
      <c r="AS39" s="382"/>
      <c r="AT39" s="397"/>
      <c r="AU39" s="382"/>
      <c r="AV39" s="397"/>
      <c r="AW39" s="382"/>
      <c r="AX39" s="397"/>
      <c r="AY39" s="382"/>
      <c r="AZ39" s="397"/>
      <c r="BA39" s="382"/>
      <c r="BB39" s="397"/>
      <c r="BC39" s="382"/>
      <c r="BD39" s="397"/>
      <c r="BE39" s="382"/>
      <c r="BF39" s="397"/>
      <c r="BG39" s="382"/>
      <c r="BH39" s="397"/>
    </row>
    <row r="40" spans="1:60" x14ac:dyDescent="0.25">
      <c r="A40" s="379">
        <v>84</v>
      </c>
      <c r="B40" s="397">
        <v>8</v>
      </c>
      <c r="C40" s="379">
        <v>93</v>
      </c>
      <c r="D40" s="397">
        <v>8</v>
      </c>
      <c r="E40" s="379">
        <v>148</v>
      </c>
      <c r="F40" s="397">
        <v>8</v>
      </c>
      <c r="G40" s="379">
        <v>126</v>
      </c>
      <c r="H40" s="397">
        <v>8</v>
      </c>
      <c r="I40" s="379">
        <v>137</v>
      </c>
      <c r="J40" s="397">
        <v>8</v>
      </c>
      <c r="K40" s="379">
        <v>215</v>
      </c>
      <c r="L40" s="397">
        <v>8</v>
      </c>
      <c r="M40" s="379">
        <v>310</v>
      </c>
      <c r="N40" s="397">
        <v>8</v>
      </c>
      <c r="O40" s="379">
        <v>490</v>
      </c>
      <c r="P40" s="397">
        <v>8</v>
      </c>
      <c r="Q40" s="379">
        <v>640</v>
      </c>
      <c r="R40" s="397">
        <v>8</v>
      </c>
      <c r="S40" s="379">
        <v>700</v>
      </c>
      <c r="T40" s="397">
        <v>8</v>
      </c>
      <c r="U40" s="379">
        <v>860</v>
      </c>
      <c r="V40" s="397">
        <v>8</v>
      </c>
      <c r="W40" s="381">
        <v>2000</v>
      </c>
      <c r="X40" s="397">
        <v>8</v>
      </c>
      <c r="Y40" s="381">
        <v>3100</v>
      </c>
      <c r="Z40" s="397">
        <v>8</v>
      </c>
      <c r="AA40" s="381">
        <v>4100</v>
      </c>
      <c r="AB40" s="397">
        <v>8</v>
      </c>
      <c r="AC40" s="381">
        <v>6300</v>
      </c>
      <c r="AD40" s="397">
        <v>8</v>
      </c>
      <c r="AE40" s="381">
        <v>9100</v>
      </c>
      <c r="AF40" s="397">
        <v>8</v>
      </c>
      <c r="AG40" s="381">
        <v>13300</v>
      </c>
      <c r="AH40" s="397">
        <v>8</v>
      </c>
      <c r="AI40" s="381">
        <v>23300</v>
      </c>
      <c r="AJ40" s="397">
        <v>8</v>
      </c>
      <c r="AK40" s="381">
        <v>8200</v>
      </c>
      <c r="AL40" s="397">
        <v>8</v>
      </c>
      <c r="AM40" s="381">
        <v>15300</v>
      </c>
      <c r="AN40" s="397">
        <v>8</v>
      </c>
      <c r="AO40" s="381">
        <v>22300</v>
      </c>
      <c r="AP40" s="397">
        <v>8</v>
      </c>
      <c r="AQ40" s="381">
        <v>40000</v>
      </c>
      <c r="AR40" s="397">
        <v>8</v>
      </c>
      <c r="AS40" s="382">
        <v>550</v>
      </c>
      <c r="AT40" s="397">
        <v>19</v>
      </c>
      <c r="AU40" s="382">
        <v>1200</v>
      </c>
      <c r="AV40" s="397">
        <v>19</v>
      </c>
      <c r="AW40" s="382">
        <v>180</v>
      </c>
      <c r="AX40" s="397">
        <v>19</v>
      </c>
      <c r="AY40" s="382">
        <v>420</v>
      </c>
      <c r="AZ40" s="397">
        <v>19</v>
      </c>
      <c r="BA40" s="382">
        <v>1000</v>
      </c>
      <c r="BB40" s="397">
        <v>19</v>
      </c>
      <c r="BC40" s="382">
        <v>2900</v>
      </c>
      <c r="BD40" s="397">
        <v>19</v>
      </c>
      <c r="BE40" s="382">
        <v>3800</v>
      </c>
      <c r="BF40" s="397">
        <v>19</v>
      </c>
      <c r="BG40" s="382">
        <v>3200</v>
      </c>
      <c r="BH40" s="397">
        <v>19</v>
      </c>
    </row>
    <row r="41" spans="1:60" x14ac:dyDescent="0.25">
      <c r="A41" s="379">
        <v>85</v>
      </c>
      <c r="B41" s="397">
        <v>7</v>
      </c>
      <c r="C41" s="379">
        <v>94</v>
      </c>
      <c r="D41" s="397">
        <v>7</v>
      </c>
      <c r="E41" s="379">
        <v>149</v>
      </c>
      <c r="F41" s="397">
        <v>7</v>
      </c>
      <c r="G41" s="379">
        <v>127</v>
      </c>
      <c r="H41" s="397">
        <v>7</v>
      </c>
      <c r="I41" s="379">
        <v>138</v>
      </c>
      <c r="J41" s="397">
        <v>7</v>
      </c>
      <c r="K41" s="379">
        <v>216</v>
      </c>
      <c r="L41" s="397">
        <v>7</v>
      </c>
      <c r="M41" s="379">
        <v>311</v>
      </c>
      <c r="N41" s="397">
        <v>7</v>
      </c>
      <c r="O41" s="379">
        <v>491</v>
      </c>
      <c r="P41" s="397">
        <v>7</v>
      </c>
      <c r="Q41" s="379">
        <v>641</v>
      </c>
      <c r="R41" s="397">
        <v>7</v>
      </c>
      <c r="S41" s="379">
        <v>701</v>
      </c>
      <c r="T41" s="397">
        <v>7</v>
      </c>
      <c r="U41" s="379">
        <v>861</v>
      </c>
      <c r="V41" s="397">
        <v>7</v>
      </c>
      <c r="W41" s="381">
        <v>2001</v>
      </c>
      <c r="X41" s="397">
        <v>7</v>
      </c>
      <c r="Y41" s="381">
        <v>3101</v>
      </c>
      <c r="Z41" s="397">
        <v>7</v>
      </c>
      <c r="AA41" s="381">
        <v>4101</v>
      </c>
      <c r="AB41" s="397">
        <v>7</v>
      </c>
      <c r="AC41" s="381">
        <v>6301</v>
      </c>
      <c r="AD41" s="397">
        <v>7</v>
      </c>
      <c r="AE41" s="381">
        <v>9101</v>
      </c>
      <c r="AF41" s="397">
        <v>7</v>
      </c>
      <c r="AG41" s="381">
        <v>13301</v>
      </c>
      <c r="AH41" s="397">
        <v>7</v>
      </c>
      <c r="AI41" s="381">
        <v>23301</v>
      </c>
      <c r="AJ41" s="397">
        <v>7</v>
      </c>
      <c r="AK41" s="381">
        <v>8201</v>
      </c>
      <c r="AL41" s="397">
        <v>7</v>
      </c>
      <c r="AM41" s="381">
        <v>15301</v>
      </c>
      <c r="AN41" s="397">
        <v>7</v>
      </c>
      <c r="AO41" s="381">
        <v>22301</v>
      </c>
      <c r="AP41" s="397">
        <v>7</v>
      </c>
      <c r="AQ41" s="381">
        <v>40001</v>
      </c>
      <c r="AR41" s="397">
        <v>7</v>
      </c>
      <c r="AS41" s="382"/>
      <c r="AT41" s="397"/>
      <c r="AU41" s="382"/>
      <c r="AV41" s="397"/>
      <c r="AW41" s="382"/>
      <c r="AX41" s="397"/>
      <c r="AY41" s="382"/>
      <c r="AZ41" s="397"/>
      <c r="BA41" s="382"/>
      <c r="BB41" s="397"/>
      <c r="BC41" s="382"/>
      <c r="BD41" s="397"/>
      <c r="BE41" s="382"/>
      <c r="BF41" s="397"/>
      <c r="BG41" s="382"/>
      <c r="BH41" s="397"/>
    </row>
    <row r="42" spans="1:60" x14ac:dyDescent="0.25">
      <c r="A42" s="379">
        <v>87</v>
      </c>
      <c r="B42" s="397">
        <v>7</v>
      </c>
      <c r="C42" s="379">
        <v>96</v>
      </c>
      <c r="D42" s="397">
        <v>7</v>
      </c>
      <c r="E42" s="379">
        <v>152</v>
      </c>
      <c r="F42" s="397">
        <v>7</v>
      </c>
      <c r="G42" s="379">
        <v>130</v>
      </c>
      <c r="H42" s="397">
        <v>7</v>
      </c>
      <c r="I42" s="379">
        <v>141</v>
      </c>
      <c r="J42" s="397">
        <v>7</v>
      </c>
      <c r="K42" s="379">
        <v>220</v>
      </c>
      <c r="L42" s="397">
        <v>7</v>
      </c>
      <c r="M42" s="379">
        <v>320</v>
      </c>
      <c r="N42" s="397">
        <v>7</v>
      </c>
      <c r="O42" s="379">
        <v>500</v>
      </c>
      <c r="P42" s="397">
        <v>7</v>
      </c>
      <c r="Q42" s="379">
        <v>660</v>
      </c>
      <c r="R42" s="397">
        <v>7</v>
      </c>
      <c r="S42" s="379">
        <v>720</v>
      </c>
      <c r="T42" s="397">
        <v>7</v>
      </c>
      <c r="U42" s="379">
        <v>890</v>
      </c>
      <c r="V42" s="397">
        <v>7</v>
      </c>
      <c r="W42" s="381">
        <v>2050</v>
      </c>
      <c r="X42" s="397">
        <v>7</v>
      </c>
      <c r="Y42" s="381">
        <v>3200</v>
      </c>
      <c r="Z42" s="397">
        <v>7</v>
      </c>
      <c r="AA42" s="381">
        <v>4200</v>
      </c>
      <c r="AB42" s="397">
        <v>7</v>
      </c>
      <c r="AC42" s="381">
        <v>6450</v>
      </c>
      <c r="AD42" s="397">
        <v>7</v>
      </c>
      <c r="AE42" s="381">
        <v>9300</v>
      </c>
      <c r="AF42" s="397">
        <v>7</v>
      </c>
      <c r="AG42" s="381">
        <v>14000</v>
      </c>
      <c r="AH42" s="397">
        <v>7</v>
      </c>
      <c r="AI42" s="381">
        <v>24000</v>
      </c>
      <c r="AJ42" s="397">
        <v>7</v>
      </c>
      <c r="AK42" s="381">
        <v>8400</v>
      </c>
      <c r="AL42" s="397">
        <v>7</v>
      </c>
      <c r="AM42" s="381">
        <v>16000</v>
      </c>
      <c r="AN42" s="397">
        <v>7</v>
      </c>
      <c r="AO42" s="381">
        <v>23000</v>
      </c>
      <c r="AP42" s="397">
        <v>7</v>
      </c>
      <c r="AQ42" s="381">
        <v>41000</v>
      </c>
      <c r="AR42" s="397">
        <v>7</v>
      </c>
      <c r="AS42" s="382">
        <v>580</v>
      </c>
      <c r="AT42" s="397">
        <v>20</v>
      </c>
      <c r="AU42" s="382">
        <v>1250</v>
      </c>
      <c r="AV42" s="397">
        <v>20</v>
      </c>
      <c r="AW42" s="382">
        <v>185</v>
      </c>
      <c r="AX42" s="397">
        <v>20</v>
      </c>
      <c r="AY42" s="382">
        <v>440</v>
      </c>
      <c r="AZ42" s="397">
        <v>20</v>
      </c>
      <c r="BA42" s="382">
        <v>1100</v>
      </c>
      <c r="BB42" s="397">
        <v>20</v>
      </c>
      <c r="BC42" s="382">
        <v>3200</v>
      </c>
      <c r="BD42" s="397">
        <v>20</v>
      </c>
      <c r="BE42" s="382">
        <v>4100</v>
      </c>
      <c r="BF42" s="397">
        <v>20</v>
      </c>
      <c r="BG42" s="382">
        <v>3600</v>
      </c>
      <c r="BH42" s="397">
        <v>20</v>
      </c>
    </row>
    <row r="43" spans="1:60" x14ac:dyDescent="0.25">
      <c r="A43" s="379">
        <v>88</v>
      </c>
      <c r="B43" s="397">
        <v>6</v>
      </c>
      <c r="C43" s="379">
        <v>97</v>
      </c>
      <c r="D43" s="397">
        <v>6</v>
      </c>
      <c r="E43" s="379">
        <v>153</v>
      </c>
      <c r="F43" s="397">
        <v>6</v>
      </c>
      <c r="G43" s="379">
        <v>131</v>
      </c>
      <c r="H43" s="397">
        <v>6</v>
      </c>
      <c r="I43" s="379">
        <v>142</v>
      </c>
      <c r="J43" s="397">
        <v>6</v>
      </c>
      <c r="K43" s="379">
        <v>221</v>
      </c>
      <c r="L43" s="397">
        <v>6</v>
      </c>
      <c r="M43" s="379">
        <v>321</v>
      </c>
      <c r="N43" s="397">
        <v>6</v>
      </c>
      <c r="O43" s="379">
        <v>501</v>
      </c>
      <c r="P43" s="397">
        <v>6</v>
      </c>
      <c r="Q43" s="379">
        <v>661</v>
      </c>
      <c r="R43" s="397">
        <v>6</v>
      </c>
      <c r="S43" s="379">
        <v>721</v>
      </c>
      <c r="T43" s="397">
        <v>6</v>
      </c>
      <c r="U43" s="379">
        <v>891</v>
      </c>
      <c r="V43" s="397">
        <v>6</v>
      </c>
      <c r="W43" s="381">
        <v>2051</v>
      </c>
      <c r="X43" s="397">
        <v>6</v>
      </c>
      <c r="Y43" s="381">
        <v>3201</v>
      </c>
      <c r="Z43" s="397">
        <v>6</v>
      </c>
      <c r="AA43" s="381">
        <v>4201</v>
      </c>
      <c r="AB43" s="397">
        <v>6</v>
      </c>
      <c r="AC43" s="381">
        <v>6451</v>
      </c>
      <c r="AD43" s="397">
        <v>6</v>
      </c>
      <c r="AE43" s="381">
        <v>9301</v>
      </c>
      <c r="AF43" s="397">
        <v>6</v>
      </c>
      <c r="AG43" s="381">
        <v>14001</v>
      </c>
      <c r="AH43" s="397">
        <v>6</v>
      </c>
      <c r="AI43" s="381">
        <v>24001</v>
      </c>
      <c r="AJ43" s="397">
        <v>6</v>
      </c>
      <c r="AK43" s="381">
        <v>8401</v>
      </c>
      <c r="AL43" s="397">
        <v>6</v>
      </c>
      <c r="AM43" s="381">
        <v>16001</v>
      </c>
      <c r="AN43" s="397">
        <v>6</v>
      </c>
      <c r="AO43" s="381">
        <v>23001</v>
      </c>
      <c r="AP43" s="397">
        <v>6</v>
      </c>
      <c r="AQ43" s="381">
        <v>41001</v>
      </c>
      <c r="AR43" s="397">
        <v>6</v>
      </c>
      <c r="AS43" s="382"/>
      <c r="AT43" s="397"/>
      <c r="AU43" s="382"/>
      <c r="AV43" s="397"/>
      <c r="AW43" s="382"/>
      <c r="AX43" s="397"/>
      <c r="AY43" s="382"/>
      <c r="AZ43" s="397"/>
      <c r="BA43" s="382"/>
      <c r="BB43" s="397"/>
      <c r="BC43" s="382"/>
      <c r="BD43" s="397"/>
      <c r="BE43" s="382"/>
      <c r="BF43" s="397"/>
      <c r="BG43" s="382"/>
      <c r="BH43" s="397"/>
    </row>
    <row r="44" spans="1:60" x14ac:dyDescent="0.25">
      <c r="A44" s="379">
        <v>91</v>
      </c>
      <c r="B44" s="397">
        <v>6</v>
      </c>
      <c r="C44" s="379">
        <v>100</v>
      </c>
      <c r="D44" s="397">
        <v>6</v>
      </c>
      <c r="E44" s="379">
        <v>156</v>
      </c>
      <c r="F44" s="397">
        <v>6</v>
      </c>
      <c r="G44" s="379">
        <v>134</v>
      </c>
      <c r="H44" s="397">
        <v>6</v>
      </c>
      <c r="I44" s="379">
        <v>145</v>
      </c>
      <c r="J44" s="397">
        <v>6</v>
      </c>
      <c r="K44" s="379">
        <v>225</v>
      </c>
      <c r="L44" s="397">
        <v>6</v>
      </c>
      <c r="M44" s="379">
        <v>330</v>
      </c>
      <c r="N44" s="397">
        <v>6</v>
      </c>
      <c r="O44" s="379">
        <v>510</v>
      </c>
      <c r="P44" s="397">
        <v>6</v>
      </c>
      <c r="Q44" s="379">
        <v>680</v>
      </c>
      <c r="R44" s="397">
        <v>6</v>
      </c>
      <c r="S44" s="379">
        <v>740</v>
      </c>
      <c r="T44" s="397">
        <v>6</v>
      </c>
      <c r="U44" s="379">
        <v>920</v>
      </c>
      <c r="V44" s="397">
        <v>6</v>
      </c>
      <c r="W44" s="381">
        <v>2100</v>
      </c>
      <c r="X44" s="397">
        <v>6</v>
      </c>
      <c r="Y44" s="381">
        <v>3300</v>
      </c>
      <c r="Z44" s="397">
        <v>6</v>
      </c>
      <c r="AA44" s="381">
        <v>4300</v>
      </c>
      <c r="AB44" s="397">
        <v>6</v>
      </c>
      <c r="AC44" s="381">
        <v>7000</v>
      </c>
      <c r="AD44" s="397">
        <v>6</v>
      </c>
      <c r="AE44" s="381">
        <v>10000</v>
      </c>
      <c r="AF44" s="397">
        <v>6</v>
      </c>
      <c r="AG44" s="381">
        <v>14300</v>
      </c>
      <c r="AH44" s="397">
        <v>6</v>
      </c>
      <c r="AI44" s="381">
        <v>24300</v>
      </c>
      <c r="AJ44" s="397">
        <v>6</v>
      </c>
      <c r="AK44" s="381">
        <v>9000</v>
      </c>
      <c r="AL44" s="397">
        <v>6</v>
      </c>
      <c r="AM44" s="381">
        <v>16300</v>
      </c>
      <c r="AN44" s="397">
        <v>6</v>
      </c>
      <c r="AO44" s="381">
        <v>23300</v>
      </c>
      <c r="AP44" s="397">
        <v>6</v>
      </c>
      <c r="AQ44" s="381">
        <v>42000</v>
      </c>
      <c r="AR44" s="397">
        <v>6</v>
      </c>
      <c r="AS44" s="382">
        <v>620</v>
      </c>
      <c r="AT44" s="397">
        <v>21</v>
      </c>
      <c r="AU44" s="382">
        <v>1320</v>
      </c>
      <c r="AV44" s="397">
        <v>21</v>
      </c>
      <c r="AW44" s="382">
        <v>190</v>
      </c>
      <c r="AX44" s="397">
        <v>21</v>
      </c>
      <c r="AY44" s="382">
        <v>460</v>
      </c>
      <c r="AZ44" s="397">
        <v>21</v>
      </c>
      <c r="BA44" s="382">
        <v>1200</v>
      </c>
      <c r="BB44" s="397">
        <v>21</v>
      </c>
      <c r="BC44" s="382">
        <v>3500</v>
      </c>
      <c r="BD44" s="397">
        <v>21</v>
      </c>
      <c r="BE44" s="382">
        <v>4500</v>
      </c>
      <c r="BF44" s="397">
        <v>21</v>
      </c>
      <c r="BG44" s="382">
        <v>4000</v>
      </c>
      <c r="BH44" s="397">
        <v>21</v>
      </c>
    </row>
    <row r="45" spans="1:60" x14ac:dyDescent="0.25">
      <c r="A45" s="379">
        <v>92</v>
      </c>
      <c r="B45" s="397">
        <v>5</v>
      </c>
      <c r="C45" s="379">
        <v>101</v>
      </c>
      <c r="D45" s="397">
        <v>5</v>
      </c>
      <c r="E45" s="379">
        <v>157</v>
      </c>
      <c r="F45" s="397">
        <v>5</v>
      </c>
      <c r="G45" s="379">
        <v>135</v>
      </c>
      <c r="H45" s="397">
        <v>5</v>
      </c>
      <c r="I45" s="379">
        <v>146</v>
      </c>
      <c r="J45" s="397">
        <v>5</v>
      </c>
      <c r="K45" s="379">
        <v>226</v>
      </c>
      <c r="L45" s="397">
        <v>5</v>
      </c>
      <c r="M45" s="379">
        <v>331</v>
      </c>
      <c r="N45" s="397">
        <v>5</v>
      </c>
      <c r="O45" s="379">
        <v>511</v>
      </c>
      <c r="P45" s="397">
        <v>5</v>
      </c>
      <c r="Q45" s="379">
        <v>681</v>
      </c>
      <c r="R45" s="397">
        <v>5</v>
      </c>
      <c r="S45" s="379">
        <v>741</v>
      </c>
      <c r="T45" s="397">
        <v>5</v>
      </c>
      <c r="U45" s="379">
        <v>921</v>
      </c>
      <c r="V45" s="397">
        <v>5</v>
      </c>
      <c r="W45" s="381">
        <v>2101</v>
      </c>
      <c r="X45" s="397">
        <v>5</v>
      </c>
      <c r="Y45" s="381">
        <v>3301</v>
      </c>
      <c r="Z45" s="397">
        <v>5</v>
      </c>
      <c r="AA45" s="381">
        <v>4301</v>
      </c>
      <c r="AB45" s="397">
        <v>5</v>
      </c>
      <c r="AC45" s="381">
        <v>7001</v>
      </c>
      <c r="AD45" s="397">
        <v>5</v>
      </c>
      <c r="AE45" s="381">
        <v>10001</v>
      </c>
      <c r="AF45" s="397">
        <v>5</v>
      </c>
      <c r="AG45" s="381">
        <v>14301</v>
      </c>
      <c r="AH45" s="397">
        <v>5</v>
      </c>
      <c r="AI45" s="381">
        <v>24301</v>
      </c>
      <c r="AJ45" s="397">
        <v>5</v>
      </c>
      <c r="AK45" s="381">
        <v>9001</v>
      </c>
      <c r="AL45" s="397">
        <v>5</v>
      </c>
      <c r="AM45" s="381">
        <v>16301</v>
      </c>
      <c r="AN45" s="397">
        <v>5</v>
      </c>
      <c r="AO45" s="381">
        <v>23301</v>
      </c>
      <c r="AP45" s="397">
        <v>5</v>
      </c>
      <c r="AQ45" s="381">
        <v>42001</v>
      </c>
      <c r="AR45" s="397">
        <v>5</v>
      </c>
      <c r="AS45" s="382"/>
      <c r="AT45" s="397"/>
      <c r="AU45" s="382"/>
      <c r="AV45" s="397"/>
      <c r="AW45" s="382"/>
      <c r="AX45" s="397"/>
      <c r="AY45" s="382"/>
      <c r="AZ45" s="397"/>
      <c r="BA45" s="382"/>
      <c r="BB45" s="397"/>
      <c r="BC45" s="382"/>
      <c r="BD45" s="397"/>
      <c r="BE45" s="382"/>
      <c r="BF45" s="397"/>
      <c r="BG45" s="382"/>
      <c r="BH45" s="397"/>
    </row>
    <row r="46" spans="1:60" x14ac:dyDescent="0.25">
      <c r="A46" s="379">
        <v>95</v>
      </c>
      <c r="B46" s="397">
        <v>5</v>
      </c>
      <c r="C46" s="379">
        <v>104</v>
      </c>
      <c r="D46" s="397">
        <v>5</v>
      </c>
      <c r="E46" s="379">
        <v>160</v>
      </c>
      <c r="F46" s="397">
        <v>5</v>
      </c>
      <c r="G46" s="379">
        <v>138</v>
      </c>
      <c r="H46" s="397">
        <v>5</v>
      </c>
      <c r="I46" s="379">
        <v>149</v>
      </c>
      <c r="J46" s="397">
        <v>5</v>
      </c>
      <c r="K46" s="379">
        <v>230</v>
      </c>
      <c r="L46" s="397">
        <v>5</v>
      </c>
      <c r="M46" s="379">
        <v>340</v>
      </c>
      <c r="N46" s="397">
        <v>5</v>
      </c>
      <c r="O46" s="379">
        <v>520</v>
      </c>
      <c r="P46" s="397">
        <v>5</v>
      </c>
      <c r="Q46" s="379">
        <v>700</v>
      </c>
      <c r="R46" s="397">
        <v>5</v>
      </c>
      <c r="S46" s="379">
        <v>760</v>
      </c>
      <c r="T46" s="397">
        <v>5</v>
      </c>
      <c r="U46" s="379">
        <v>950</v>
      </c>
      <c r="V46" s="397">
        <v>5</v>
      </c>
      <c r="W46" s="381">
        <v>2150</v>
      </c>
      <c r="X46" s="397">
        <v>5</v>
      </c>
      <c r="Y46" s="381">
        <v>3450</v>
      </c>
      <c r="Z46" s="397">
        <v>5</v>
      </c>
      <c r="AA46" s="381">
        <v>4450</v>
      </c>
      <c r="AB46" s="397">
        <v>5</v>
      </c>
      <c r="AC46" s="381">
        <v>7150</v>
      </c>
      <c r="AD46" s="397">
        <v>5</v>
      </c>
      <c r="AE46" s="381">
        <v>10300</v>
      </c>
      <c r="AF46" s="397">
        <v>5</v>
      </c>
      <c r="AG46" s="381">
        <v>15000</v>
      </c>
      <c r="AH46" s="397">
        <v>5</v>
      </c>
      <c r="AI46" s="381">
        <v>25000</v>
      </c>
      <c r="AJ46" s="397">
        <v>5</v>
      </c>
      <c r="AK46" s="381">
        <v>9200</v>
      </c>
      <c r="AL46" s="397">
        <v>5</v>
      </c>
      <c r="AM46" s="381">
        <v>17000</v>
      </c>
      <c r="AN46" s="397">
        <v>5</v>
      </c>
      <c r="AO46" s="381">
        <v>24000</v>
      </c>
      <c r="AP46" s="397">
        <v>5</v>
      </c>
      <c r="AQ46" s="381">
        <v>43000</v>
      </c>
      <c r="AR46" s="397">
        <v>5</v>
      </c>
      <c r="AS46" s="382">
        <v>660</v>
      </c>
      <c r="AT46" s="397">
        <v>22</v>
      </c>
      <c r="AU46" s="382">
        <v>1400</v>
      </c>
      <c r="AV46" s="397">
        <v>22</v>
      </c>
      <c r="AW46" s="382">
        <v>195</v>
      </c>
      <c r="AX46" s="397">
        <v>22</v>
      </c>
      <c r="AY46" s="382">
        <v>480</v>
      </c>
      <c r="AZ46" s="397">
        <v>22</v>
      </c>
      <c r="BA46" s="382">
        <v>1300</v>
      </c>
      <c r="BB46" s="397">
        <v>22</v>
      </c>
      <c r="BC46" s="382">
        <v>4000</v>
      </c>
      <c r="BD46" s="397">
        <v>22</v>
      </c>
      <c r="BE46" s="382">
        <v>5000</v>
      </c>
      <c r="BF46" s="397">
        <v>22</v>
      </c>
      <c r="BG46" s="382">
        <v>4500</v>
      </c>
      <c r="BH46" s="397">
        <v>22</v>
      </c>
    </row>
    <row r="47" spans="1:60" x14ac:dyDescent="0.25">
      <c r="A47" s="379">
        <v>96</v>
      </c>
      <c r="B47" s="397">
        <v>4</v>
      </c>
      <c r="C47" s="379">
        <v>105</v>
      </c>
      <c r="D47" s="397">
        <v>4</v>
      </c>
      <c r="E47" s="379">
        <v>161</v>
      </c>
      <c r="F47" s="397">
        <v>4</v>
      </c>
      <c r="G47" s="379">
        <v>139</v>
      </c>
      <c r="H47" s="397">
        <v>4</v>
      </c>
      <c r="I47" s="379">
        <v>150</v>
      </c>
      <c r="J47" s="397">
        <v>4</v>
      </c>
      <c r="K47" s="379">
        <v>231</v>
      </c>
      <c r="L47" s="397">
        <v>4</v>
      </c>
      <c r="M47" s="379">
        <v>341</v>
      </c>
      <c r="N47" s="397">
        <v>4</v>
      </c>
      <c r="O47" s="379">
        <v>521</v>
      </c>
      <c r="P47" s="397">
        <v>4</v>
      </c>
      <c r="Q47" s="379">
        <v>701</v>
      </c>
      <c r="R47" s="397">
        <v>4</v>
      </c>
      <c r="S47" s="379">
        <v>761</v>
      </c>
      <c r="T47" s="397">
        <v>4</v>
      </c>
      <c r="U47" s="379">
        <v>951</v>
      </c>
      <c r="V47" s="397">
        <v>4</v>
      </c>
      <c r="W47" s="381">
        <v>2151</v>
      </c>
      <c r="X47" s="397">
        <v>4</v>
      </c>
      <c r="Y47" s="381">
        <v>3451</v>
      </c>
      <c r="Z47" s="397">
        <v>4</v>
      </c>
      <c r="AA47" s="381">
        <v>4451</v>
      </c>
      <c r="AB47" s="397">
        <v>4</v>
      </c>
      <c r="AC47" s="381">
        <v>7151</v>
      </c>
      <c r="AD47" s="397">
        <v>4</v>
      </c>
      <c r="AE47" s="381">
        <v>10301</v>
      </c>
      <c r="AF47" s="397">
        <v>4</v>
      </c>
      <c r="AG47" s="381">
        <v>15001</v>
      </c>
      <c r="AH47" s="397">
        <v>4</v>
      </c>
      <c r="AI47" s="381">
        <v>25001</v>
      </c>
      <c r="AJ47" s="397">
        <v>4</v>
      </c>
      <c r="AK47" s="381">
        <v>9201</v>
      </c>
      <c r="AL47" s="397">
        <v>4</v>
      </c>
      <c r="AM47" s="381">
        <v>17001</v>
      </c>
      <c r="AN47" s="397">
        <v>4</v>
      </c>
      <c r="AO47" s="381">
        <v>24001</v>
      </c>
      <c r="AP47" s="397">
        <v>4</v>
      </c>
      <c r="AQ47" s="381">
        <v>43001</v>
      </c>
      <c r="AR47" s="397">
        <v>4</v>
      </c>
      <c r="AS47" s="382"/>
      <c r="AT47" s="397"/>
      <c r="AU47" s="382"/>
      <c r="AV47" s="397"/>
      <c r="AW47" s="382"/>
      <c r="AX47" s="397"/>
      <c r="AY47" s="382"/>
      <c r="AZ47" s="397"/>
      <c r="BA47" s="382"/>
      <c r="BB47" s="397"/>
      <c r="BC47" s="382"/>
      <c r="BD47" s="397"/>
      <c r="BE47" s="382"/>
      <c r="BF47" s="397"/>
      <c r="BG47" s="382"/>
      <c r="BH47" s="397"/>
    </row>
    <row r="48" spans="1:60" x14ac:dyDescent="0.25">
      <c r="A48" s="379">
        <v>99</v>
      </c>
      <c r="B48" s="397">
        <v>4</v>
      </c>
      <c r="C48" s="379">
        <v>108</v>
      </c>
      <c r="D48" s="397">
        <v>4</v>
      </c>
      <c r="E48" s="379">
        <v>165</v>
      </c>
      <c r="F48" s="397">
        <v>4</v>
      </c>
      <c r="G48" s="379">
        <v>142</v>
      </c>
      <c r="H48" s="397">
        <v>4</v>
      </c>
      <c r="I48" s="379">
        <v>153</v>
      </c>
      <c r="J48" s="397">
        <v>4</v>
      </c>
      <c r="K48" s="379">
        <v>235</v>
      </c>
      <c r="L48" s="397">
        <v>4</v>
      </c>
      <c r="M48" s="379">
        <v>350</v>
      </c>
      <c r="N48" s="397">
        <v>4</v>
      </c>
      <c r="O48" s="379">
        <v>530</v>
      </c>
      <c r="P48" s="397">
        <v>4</v>
      </c>
      <c r="Q48" s="379">
        <v>730</v>
      </c>
      <c r="R48" s="397">
        <v>4</v>
      </c>
      <c r="S48" s="379">
        <v>780</v>
      </c>
      <c r="T48" s="397">
        <v>4</v>
      </c>
      <c r="U48" s="379">
        <v>980</v>
      </c>
      <c r="V48" s="397">
        <v>4</v>
      </c>
      <c r="W48" s="381">
        <v>2200</v>
      </c>
      <c r="X48" s="397">
        <v>4</v>
      </c>
      <c r="Y48" s="381">
        <v>4000</v>
      </c>
      <c r="Z48" s="397">
        <v>4</v>
      </c>
      <c r="AA48" s="381">
        <v>5000</v>
      </c>
      <c r="AB48" s="397">
        <v>4</v>
      </c>
      <c r="AC48" s="381">
        <v>7300</v>
      </c>
      <c r="AD48" s="397">
        <v>4</v>
      </c>
      <c r="AE48" s="381">
        <v>11000</v>
      </c>
      <c r="AF48" s="397">
        <v>4</v>
      </c>
      <c r="AG48" s="381">
        <v>15300</v>
      </c>
      <c r="AH48" s="397">
        <v>4</v>
      </c>
      <c r="AI48" s="381">
        <v>25300</v>
      </c>
      <c r="AJ48" s="397">
        <v>4</v>
      </c>
      <c r="AK48" s="381">
        <v>9400</v>
      </c>
      <c r="AL48" s="397">
        <v>4</v>
      </c>
      <c r="AM48" s="381">
        <v>17300</v>
      </c>
      <c r="AN48" s="397">
        <v>4</v>
      </c>
      <c r="AO48" s="381">
        <v>24300</v>
      </c>
      <c r="AP48" s="397">
        <v>4</v>
      </c>
      <c r="AQ48" s="381">
        <v>44000</v>
      </c>
      <c r="AR48" s="397">
        <v>4</v>
      </c>
      <c r="AS48" s="382">
        <v>710</v>
      </c>
      <c r="AT48" s="397">
        <v>23</v>
      </c>
      <c r="AU48" s="382">
        <v>1500</v>
      </c>
      <c r="AV48" s="397">
        <v>23</v>
      </c>
      <c r="AW48" s="382">
        <v>200</v>
      </c>
      <c r="AX48" s="397">
        <v>23</v>
      </c>
      <c r="AY48" s="382">
        <v>500</v>
      </c>
      <c r="AZ48" s="397">
        <v>23</v>
      </c>
      <c r="BA48" s="382">
        <v>1500</v>
      </c>
      <c r="BB48" s="397">
        <v>23</v>
      </c>
      <c r="BC48" s="382">
        <v>4500</v>
      </c>
      <c r="BD48" s="397">
        <v>23</v>
      </c>
      <c r="BE48" s="382">
        <v>5500</v>
      </c>
      <c r="BF48" s="397">
        <v>23</v>
      </c>
      <c r="BG48" s="382">
        <v>5000</v>
      </c>
      <c r="BH48" s="397">
        <v>23</v>
      </c>
    </row>
    <row r="49" spans="1:60" x14ac:dyDescent="0.25">
      <c r="A49" s="379">
        <v>100</v>
      </c>
      <c r="B49" s="397">
        <v>3</v>
      </c>
      <c r="C49" s="379">
        <v>109</v>
      </c>
      <c r="D49" s="397">
        <v>3</v>
      </c>
      <c r="E49" s="379">
        <v>166</v>
      </c>
      <c r="F49" s="397">
        <v>3</v>
      </c>
      <c r="G49" s="379">
        <v>143</v>
      </c>
      <c r="H49" s="397">
        <v>3</v>
      </c>
      <c r="I49" s="379">
        <v>154</v>
      </c>
      <c r="J49" s="397">
        <v>3</v>
      </c>
      <c r="K49" s="379">
        <v>236</v>
      </c>
      <c r="L49" s="397">
        <v>3</v>
      </c>
      <c r="M49" s="379">
        <v>351</v>
      </c>
      <c r="N49" s="397">
        <v>3</v>
      </c>
      <c r="O49" s="379">
        <v>531</v>
      </c>
      <c r="P49" s="397">
        <v>3</v>
      </c>
      <c r="Q49" s="379">
        <v>731</v>
      </c>
      <c r="R49" s="397">
        <v>3</v>
      </c>
      <c r="S49" s="379">
        <v>781</v>
      </c>
      <c r="T49" s="397">
        <v>3</v>
      </c>
      <c r="U49" s="379">
        <v>981</v>
      </c>
      <c r="V49" s="397">
        <v>3</v>
      </c>
      <c r="W49" s="381">
        <v>2201</v>
      </c>
      <c r="X49" s="397">
        <v>3</v>
      </c>
      <c r="Y49" s="381">
        <v>4001</v>
      </c>
      <c r="Z49" s="397">
        <v>3</v>
      </c>
      <c r="AA49" s="381">
        <v>5001</v>
      </c>
      <c r="AB49" s="397">
        <v>3</v>
      </c>
      <c r="AC49" s="381">
        <v>7301</v>
      </c>
      <c r="AD49" s="397">
        <v>3</v>
      </c>
      <c r="AE49" s="381">
        <v>11001</v>
      </c>
      <c r="AF49" s="397">
        <v>3</v>
      </c>
      <c r="AG49" s="381">
        <v>15301</v>
      </c>
      <c r="AH49" s="397">
        <v>3</v>
      </c>
      <c r="AI49" s="381">
        <v>25301</v>
      </c>
      <c r="AJ49" s="397">
        <v>3</v>
      </c>
      <c r="AK49" s="381">
        <v>9401</v>
      </c>
      <c r="AL49" s="397">
        <v>3</v>
      </c>
      <c r="AM49" s="381">
        <v>17301</v>
      </c>
      <c r="AN49" s="397">
        <v>3</v>
      </c>
      <c r="AO49" s="381">
        <v>24301</v>
      </c>
      <c r="AP49" s="397">
        <v>3</v>
      </c>
      <c r="AQ49" s="381">
        <v>44001</v>
      </c>
      <c r="AR49" s="397">
        <v>3</v>
      </c>
      <c r="AS49" s="382"/>
      <c r="AT49" s="397"/>
      <c r="AU49" s="382"/>
      <c r="AV49" s="397"/>
      <c r="AW49" s="382"/>
      <c r="AX49" s="397"/>
      <c r="AY49" s="382"/>
      <c r="AZ49" s="397"/>
      <c r="BA49" s="382"/>
      <c r="BB49" s="397"/>
      <c r="BC49" s="382"/>
      <c r="BD49" s="397"/>
      <c r="BE49" s="382"/>
      <c r="BF49" s="397"/>
      <c r="BG49" s="382"/>
      <c r="BH49" s="397"/>
    </row>
    <row r="50" spans="1:60" x14ac:dyDescent="0.25">
      <c r="A50" s="379">
        <v>103</v>
      </c>
      <c r="B50" s="397">
        <v>3</v>
      </c>
      <c r="C50" s="379">
        <v>112</v>
      </c>
      <c r="D50" s="397">
        <v>3</v>
      </c>
      <c r="E50" s="379">
        <v>170</v>
      </c>
      <c r="F50" s="397">
        <v>3</v>
      </c>
      <c r="G50" s="379">
        <v>146</v>
      </c>
      <c r="H50" s="397">
        <v>3</v>
      </c>
      <c r="I50" s="379">
        <v>157</v>
      </c>
      <c r="J50" s="397">
        <v>3</v>
      </c>
      <c r="K50" s="379">
        <v>240</v>
      </c>
      <c r="L50" s="397">
        <v>3</v>
      </c>
      <c r="M50" s="379">
        <v>360</v>
      </c>
      <c r="N50" s="397">
        <v>3</v>
      </c>
      <c r="O50" s="379">
        <v>540</v>
      </c>
      <c r="P50" s="397">
        <v>3</v>
      </c>
      <c r="Q50" s="379">
        <v>760</v>
      </c>
      <c r="R50" s="397">
        <v>3</v>
      </c>
      <c r="S50" s="379">
        <v>800</v>
      </c>
      <c r="T50" s="397">
        <v>3</v>
      </c>
      <c r="U50" s="379">
        <v>1010</v>
      </c>
      <c r="V50" s="397">
        <v>3</v>
      </c>
      <c r="W50" s="381">
        <v>2250</v>
      </c>
      <c r="X50" s="397">
        <v>3</v>
      </c>
      <c r="Y50" s="381">
        <v>4150</v>
      </c>
      <c r="Z50" s="397">
        <v>3</v>
      </c>
      <c r="AA50" s="381">
        <v>5150</v>
      </c>
      <c r="AB50" s="397">
        <v>3</v>
      </c>
      <c r="AC50" s="381">
        <v>7450</v>
      </c>
      <c r="AD50" s="397">
        <v>3</v>
      </c>
      <c r="AE50" s="381">
        <v>11300</v>
      </c>
      <c r="AF50" s="397">
        <v>3</v>
      </c>
      <c r="AG50" s="381">
        <v>16000</v>
      </c>
      <c r="AH50" s="397">
        <v>3</v>
      </c>
      <c r="AI50" s="381">
        <v>26000</v>
      </c>
      <c r="AJ50" s="397">
        <v>3</v>
      </c>
      <c r="AK50" s="381">
        <v>10000</v>
      </c>
      <c r="AL50" s="397">
        <v>3</v>
      </c>
      <c r="AM50" s="381">
        <v>18000</v>
      </c>
      <c r="AN50" s="397">
        <v>3</v>
      </c>
      <c r="AO50" s="381">
        <v>25000</v>
      </c>
      <c r="AP50" s="397">
        <v>3</v>
      </c>
      <c r="AQ50" s="381">
        <v>45000</v>
      </c>
      <c r="AR50" s="397">
        <v>3</v>
      </c>
      <c r="AS50" s="382">
        <v>760</v>
      </c>
      <c r="AT50" s="397">
        <v>24</v>
      </c>
      <c r="AU50" s="382">
        <v>1600</v>
      </c>
      <c r="AV50" s="397">
        <v>24</v>
      </c>
      <c r="AW50" s="382">
        <v>215</v>
      </c>
      <c r="AX50" s="397">
        <v>24</v>
      </c>
      <c r="AY50" s="382">
        <v>550</v>
      </c>
      <c r="AZ50" s="397">
        <v>24</v>
      </c>
      <c r="BA50" s="382">
        <v>1700</v>
      </c>
      <c r="BB50" s="397">
        <v>24</v>
      </c>
      <c r="BC50" s="382">
        <v>5000</v>
      </c>
      <c r="BD50" s="397">
        <v>24</v>
      </c>
      <c r="BE50" s="382">
        <v>6500</v>
      </c>
      <c r="BF50" s="397">
        <v>24</v>
      </c>
      <c r="BG50" s="382">
        <v>6000</v>
      </c>
      <c r="BH50" s="397">
        <v>24</v>
      </c>
    </row>
    <row r="51" spans="1:60" x14ac:dyDescent="0.25">
      <c r="A51" s="379">
        <v>104</v>
      </c>
      <c r="B51" s="397">
        <v>2</v>
      </c>
      <c r="C51" s="379">
        <v>113</v>
      </c>
      <c r="D51" s="397">
        <v>2</v>
      </c>
      <c r="E51" s="379">
        <v>171</v>
      </c>
      <c r="F51" s="397">
        <v>2</v>
      </c>
      <c r="G51" s="379">
        <v>147</v>
      </c>
      <c r="H51" s="397">
        <v>2</v>
      </c>
      <c r="I51" s="379">
        <v>158</v>
      </c>
      <c r="J51" s="397">
        <v>2</v>
      </c>
      <c r="K51" s="379">
        <v>241</v>
      </c>
      <c r="L51" s="397">
        <v>2</v>
      </c>
      <c r="M51" s="379">
        <v>361</v>
      </c>
      <c r="N51" s="397">
        <v>2</v>
      </c>
      <c r="O51" s="379">
        <v>541</v>
      </c>
      <c r="P51" s="397">
        <v>2</v>
      </c>
      <c r="Q51" s="379">
        <v>761</v>
      </c>
      <c r="R51" s="397">
        <v>2</v>
      </c>
      <c r="S51" s="379">
        <v>801</v>
      </c>
      <c r="T51" s="397">
        <v>2</v>
      </c>
      <c r="U51" s="379">
        <v>1011</v>
      </c>
      <c r="V51" s="397">
        <v>2</v>
      </c>
      <c r="W51" s="381">
        <v>2251</v>
      </c>
      <c r="X51" s="397">
        <v>2</v>
      </c>
      <c r="Y51" s="381">
        <v>4151</v>
      </c>
      <c r="Z51" s="397">
        <v>2</v>
      </c>
      <c r="AA51" s="381">
        <v>5151</v>
      </c>
      <c r="AB51" s="397">
        <v>2</v>
      </c>
      <c r="AC51" s="381">
        <v>7451</v>
      </c>
      <c r="AD51" s="397">
        <v>2</v>
      </c>
      <c r="AE51" s="381">
        <v>11301</v>
      </c>
      <c r="AF51" s="397">
        <v>2</v>
      </c>
      <c r="AG51" s="381">
        <v>16001</v>
      </c>
      <c r="AH51" s="397">
        <v>2</v>
      </c>
      <c r="AI51" s="381">
        <v>26001</v>
      </c>
      <c r="AJ51" s="397">
        <v>2</v>
      </c>
      <c r="AK51" s="381">
        <v>10001</v>
      </c>
      <c r="AL51" s="397">
        <v>2</v>
      </c>
      <c r="AM51" s="381">
        <v>18001</v>
      </c>
      <c r="AN51" s="397">
        <v>2</v>
      </c>
      <c r="AO51" s="381">
        <v>25001</v>
      </c>
      <c r="AP51" s="397">
        <v>2</v>
      </c>
      <c r="AQ51" s="381">
        <v>45001</v>
      </c>
      <c r="AR51" s="397">
        <v>2</v>
      </c>
      <c r="AS51" s="382"/>
      <c r="AT51" s="397"/>
      <c r="AU51" s="382"/>
      <c r="AV51" s="397"/>
      <c r="AW51" s="382"/>
      <c r="AX51" s="397"/>
      <c r="AY51" s="382"/>
      <c r="AZ51" s="397"/>
      <c r="BA51" s="382"/>
      <c r="BB51" s="397"/>
      <c r="BC51" s="382"/>
      <c r="BD51" s="397"/>
      <c r="BE51" s="382"/>
      <c r="BF51" s="397"/>
      <c r="BG51" s="382"/>
      <c r="BH51" s="397"/>
    </row>
    <row r="52" spans="1:60" x14ac:dyDescent="0.25">
      <c r="A52" s="379">
        <v>107</v>
      </c>
      <c r="B52" s="397">
        <v>2</v>
      </c>
      <c r="C52" s="379">
        <v>116</v>
      </c>
      <c r="D52" s="397">
        <v>2</v>
      </c>
      <c r="E52" s="379">
        <v>175</v>
      </c>
      <c r="F52" s="397">
        <v>2</v>
      </c>
      <c r="G52" s="379">
        <v>150</v>
      </c>
      <c r="H52" s="397">
        <v>2</v>
      </c>
      <c r="I52" s="379">
        <v>161</v>
      </c>
      <c r="J52" s="397">
        <v>2</v>
      </c>
      <c r="K52" s="379">
        <v>245</v>
      </c>
      <c r="L52" s="397">
        <v>2</v>
      </c>
      <c r="M52" s="379">
        <v>370</v>
      </c>
      <c r="N52" s="397">
        <v>2</v>
      </c>
      <c r="O52" s="379">
        <v>550</v>
      </c>
      <c r="P52" s="397">
        <v>2</v>
      </c>
      <c r="Q52" s="379">
        <v>790</v>
      </c>
      <c r="R52" s="397">
        <v>2</v>
      </c>
      <c r="S52" s="379">
        <v>820</v>
      </c>
      <c r="T52" s="397">
        <v>2</v>
      </c>
      <c r="U52" s="379">
        <v>1040</v>
      </c>
      <c r="V52" s="397">
        <v>2</v>
      </c>
      <c r="W52" s="381">
        <v>2300</v>
      </c>
      <c r="X52" s="397">
        <v>2</v>
      </c>
      <c r="Y52" s="381">
        <v>4300</v>
      </c>
      <c r="Z52" s="397">
        <v>2</v>
      </c>
      <c r="AA52" s="381">
        <v>5300</v>
      </c>
      <c r="AB52" s="397">
        <v>2</v>
      </c>
      <c r="AC52" s="381">
        <v>8000</v>
      </c>
      <c r="AD52" s="397">
        <v>2</v>
      </c>
      <c r="AE52" s="381">
        <v>12000</v>
      </c>
      <c r="AF52" s="397">
        <v>2</v>
      </c>
      <c r="AG52" s="381">
        <v>16300</v>
      </c>
      <c r="AH52" s="397">
        <v>2</v>
      </c>
      <c r="AI52" s="381">
        <v>26300</v>
      </c>
      <c r="AJ52" s="397">
        <v>2</v>
      </c>
      <c r="AK52" s="381">
        <v>10200</v>
      </c>
      <c r="AL52" s="397">
        <v>2</v>
      </c>
      <c r="AM52" s="381">
        <v>18300</v>
      </c>
      <c r="AN52" s="397">
        <v>2</v>
      </c>
      <c r="AO52" s="381">
        <v>25300</v>
      </c>
      <c r="AP52" s="397">
        <v>2</v>
      </c>
      <c r="AQ52" s="381">
        <v>46000</v>
      </c>
      <c r="AR52" s="397">
        <v>2</v>
      </c>
      <c r="AS52" s="382">
        <v>810</v>
      </c>
      <c r="AT52" s="397">
        <v>25</v>
      </c>
      <c r="AU52" s="382">
        <v>1700</v>
      </c>
      <c r="AV52" s="397">
        <v>25</v>
      </c>
      <c r="AW52" s="382">
        <v>230</v>
      </c>
      <c r="AX52" s="397">
        <v>25</v>
      </c>
      <c r="AY52" s="382">
        <v>590</v>
      </c>
      <c r="AZ52" s="397">
        <v>25</v>
      </c>
      <c r="BA52" s="382">
        <v>1900</v>
      </c>
      <c r="BB52" s="397">
        <v>25</v>
      </c>
      <c r="BC52" s="382">
        <v>6000</v>
      </c>
      <c r="BD52" s="397">
        <v>25</v>
      </c>
      <c r="BE52" s="382">
        <v>7500</v>
      </c>
      <c r="BF52" s="397">
        <v>25</v>
      </c>
      <c r="BG52" s="382">
        <v>7000</v>
      </c>
      <c r="BH52" s="397">
        <v>25</v>
      </c>
    </row>
    <row r="53" spans="1:60" x14ac:dyDescent="0.25">
      <c r="A53" s="379">
        <v>108</v>
      </c>
      <c r="B53" s="397">
        <v>1</v>
      </c>
      <c r="C53" s="379">
        <v>117</v>
      </c>
      <c r="D53" s="397">
        <v>1</v>
      </c>
      <c r="E53" s="379">
        <v>176</v>
      </c>
      <c r="F53" s="397">
        <v>1</v>
      </c>
      <c r="G53" s="379">
        <v>151</v>
      </c>
      <c r="H53" s="397">
        <v>1</v>
      </c>
      <c r="I53" s="379">
        <v>162</v>
      </c>
      <c r="J53" s="397">
        <v>1</v>
      </c>
      <c r="K53" s="379">
        <v>246</v>
      </c>
      <c r="L53" s="397">
        <v>1</v>
      </c>
      <c r="M53" s="379">
        <v>371</v>
      </c>
      <c r="N53" s="397">
        <v>1</v>
      </c>
      <c r="O53" s="379">
        <v>551</v>
      </c>
      <c r="P53" s="397">
        <v>1</v>
      </c>
      <c r="Q53" s="379">
        <v>791</v>
      </c>
      <c r="R53" s="397">
        <v>1</v>
      </c>
      <c r="S53" s="379">
        <v>821</v>
      </c>
      <c r="T53" s="397">
        <v>1</v>
      </c>
      <c r="U53" s="379">
        <v>1041</v>
      </c>
      <c r="V53" s="397">
        <v>1</v>
      </c>
      <c r="W53" s="381">
        <v>2301</v>
      </c>
      <c r="X53" s="397">
        <v>1</v>
      </c>
      <c r="Y53" s="381">
        <v>4301</v>
      </c>
      <c r="Z53" s="397">
        <v>1</v>
      </c>
      <c r="AA53" s="381">
        <v>5301</v>
      </c>
      <c r="AB53" s="397">
        <v>1</v>
      </c>
      <c r="AC53" s="381">
        <v>8001</v>
      </c>
      <c r="AD53" s="397">
        <v>1</v>
      </c>
      <c r="AE53" s="381">
        <v>12001</v>
      </c>
      <c r="AF53" s="397">
        <v>1</v>
      </c>
      <c r="AG53" s="381">
        <v>16301</v>
      </c>
      <c r="AH53" s="397">
        <v>1</v>
      </c>
      <c r="AI53" s="381">
        <v>26301</v>
      </c>
      <c r="AJ53" s="397">
        <v>1</v>
      </c>
      <c r="AK53" s="381">
        <v>10201</v>
      </c>
      <c r="AL53" s="397">
        <v>1</v>
      </c>
      <c r="AM53" s="381">
        <v>18301</v>
      </c>
      <c r="AN53" s="397">
        <v>1</v>
      </c>
      <c r="AO53" s="381">
        <v>25301</v>
      </c>
      <c r="AP53" s="397">
        <v>1</v>
      </c>
      <c r="AQ53" s="381">
        <v>46001</v>
      </c>
      <c r="AR53" s="397">
        <v>1</v>
      </c>
      <c r="AS53" s="382" t="s">
        <v>181</v>
      </c>
      <c r="AT53" s="397">
        <v>0</v>
      </c>
      <c r="AU53" s="382" t="s">
        <v>181</v>
      </c>
      <c r="AV53" s="397">
        <v>0</v>
      </c>
      <c r="AW53" s="382" t="s">
        <v>181</v>
      </c>
      <c r="AX53" s="397">
        <v>0</v>
      </c>
      <c r="AY53" s="382" t="s">
        <v>181</v>
      </c>
      <c r="AZ53" s="397">
        <v>0</v>
      </c>
      <c r="BA53" s="382" t="s">
        <v>181</v>
      </c>
      <c r="BB53" s="397">
        <v>0</v>
      </c>
      <c r="BC53" s="382" t="s">
        <v>181</v>
      </c>
      <c r="BD53" s="397">
        <v>0</v>
      </c>
      <c r="BE53" s="382" t="s">
        <v>181</v>
      </c>
      <c r="BF53" s="397">
        <v>0</v>
      </c>
      <c r="BG53" s="382" t="s">
        <v>181</v>
      </c>
      <c r="BH53" s="397">
        <v>0</v>
      </c>
    </row>
    <row r="54" spans="1:60" x14ac:dyDescent="0.25">
      <c r="A54" s="379" t="s">
        <v>182</v>
      </c>
      <c r="B54" s="397">
        <v>0</v>
      </c>
      <c r="C54" s="379" t="s">
        <v>182</v>
      </c>
      <c r="D54" s="397">
        <v>0</v>
      </c>
      <c r="E54" s="379" t="s">
        <v>182</v>
      </c>
      <c r="F54" s="397">
        <v>0</v>
      </c>
      <c r="G54" s="379" t="s">
        <v>182</v>
      </c>
      <c r="H54" s="397">
        <v>0</v>
      </c>
      <c r="I54" s="379" t="s">
        <v>182</v>
      </c>
      <c r="J54" s="397">
        <v>0</v>
      </c>
      <c r="K54" s="379" t="s">
        <v>182</v>
      </c>
      <c r="L54" s="397">
        <v>0</v>
      </c>
      <c r="M54" s="379" t="s">
        <v>182</v>
      </c>
      <c r="N54" s="397">
        <v>0</v>
      </c>
      <c r="O54" s="379" t="s">
        <v>182</v>
      </c>
      <c r="P54" s="397">
        <v>0</v>
      </c>
      <c r="Q54" s="379" t="s">
        <v>182</v>
      </c>
      <c r="R54" s="397">
        <v>0</v>
      </c>
      <c r="S54" s="379" t="s">
        <v>182</v>
      </c>
      <c r="T54" s="397">
        <v>0</v>
      </c>
      <c r="U54" s="379" t="s">
        <v>182</v>
      </c>
      <c r="V54" s="397">
        <v>0</v>
      </c>
      <c r="W54" s="379" t="s">
        <v>182</v>
      </c>
      <c r="X54" s="397">
        <v>0</v>
      </c>
      <c r="Y54" s="379" t="s">
        <v>182</v>
      </c>
      <c r="Z54" s="397">
        <v>0</v>
      </c>
      <c r="AA54" s="379" t="s">
        <v>182</v>
      </c>
      <c r="AB54" s="397">
        <v>0</v>
      </c>
      <c r="AC54" s="379" t="s">
        <v>182</v>
      </c>
      <c r="AD54" s="397">
        <v>0</v>
      </c>
      <c r="AE54" s="379" t="s">
        <v>182</v>
      </c>
      <c r="AF54" s="397">
        <v>0</v>
      </c>
      <c r="AG54" s="379" t="s">
        <v>182</v>
      </c>
      <c r="AH54" s="397">
        <v>0</v>
      </c>
      <c r="AI54" s="379" t="s">
        <v>182</v>
      </c>
      <c r="AJ54" s="397">
        <v>0</v>
      </c>
      <c r="AK54" s="379" t="s">
        <v>182</v>
      </c>
      <c r="AL54" s="397">
        <v>0</v>
      </c>
      <c r="AM54" s="379" t="s">
        <v>182</v>
      </c>
      <c r="AN54" s="397">
        <v>0</v>
      </c>
      <c r="AO54" s="379" t="s">
        <v>182</v>
      </c>
      <c r="AP54" s="397">
        <v>0</v>
      </c>
      <c r="AQ54" s="379" t="s">
        <v>182</v>
      </c>
      <c r="AR54" s="397">
        <v>0</v>
      </c>
      <c r="AS54" s="379" t="s">
        <v>182</v>
      </c>
      <c r="AT54" s="397">
        <v>0</v>
      </c>
      <c r="AU54" s="379" t="s">
        <v>182</v>
      </c>
      <c r="AV54" s="397">
        <v>0</v>
      </c>
      <c r="AW54" s="379" t="s">
        <v>182</v>
      </c>
      <c r="AX54" s="397">
        <v>0</v>
      </c>
      <c r="AY54" s="379" t="s">
        <v>182</v>
      </c>
      <c r="AZ54" s="397">
        <v>0</v>
      </c>
      <c r="BA54" s="379" t="s">
        <v>182</v>
      </c>
      <c r="BB54" s="397">
        <v>0</v>
      </c>
      <c r="BC54" s="379" t="s">
        <v>182</v>
      </c>
      <c r="BD54" s="397">
        <v>0</v>
      </c>
      <c r="BE54" s="379" t="s">
        <v>182</v>
      </c>
      <c r="BF54" s="397">
        <v>0</v>
      </c>
      <c r="BG54" s="379" t="s">
        <v>182</v>
      </c>
      <c r="BH54" s="397">
        <v>0</v>
      </c>
    </row>
    <row r="55" spans="1:60" x14ac:dyDescent="0.25">
      <c r="A55" s="379" t="s">
        <v>181</v>
      </c>
      <c r="B55" s="397">
        <v>0</v>
      </c>
      <c r="C55" s="379" t="s">
        <v>181</v>
      </c>
      <c r="D55" s="397">
        <v>0</v>
      </c>
      <c r="E55" s="379" t="s">
        <v>181</v>
      </c>
      <c r="F55" s="397">
        <v>0</v>
      </c>
      <c r="G55" s="379" t="s">
        <v>181</v>
      </c>
      <c r="H55" s="397">
        <v>0</v>
      </c>
      <c r="I55" s="379" t="s">
        <v>181</v>
      </c>
      <c r="J55" s="397">
        <v>0</v>
      </c>
      <c r="K55" s="379" t="s">
        <v>181</v>
      </c>
      <c r="L55" s="397">
        <v>0</v>
      </c>
      <c r="M55" s="379" t="s">
        <v>181</v>
      </c>
      <c r="N55" s="397">
        <v>0</v>
      </c>
      <c r="O55" s="379" t="s">
        <v>181</v>
      </c>
      <c r="P55" s="397">
        <v>0</v>
      </c>
      <c r="Q55" s="379" t="s">
        <v>181</v>
      </c>
      <c r="R55" s="397">
        <v>0</v>
      </c>
      <c r="S55" s="379" t="s">
        <v>181</v>
      </c>
      <c r="T55" s="397">
        <v>0</v>
      </c>
      <c r="U55" s="379" t="s">
        <v>181</v>
      </c>
      <c r="V55" s="397">
        <v>0</v>
      </c>
      <c r="W55" s="379" t="s">
        <v>181</v>
      </c>
      <c r="X55" s="397">
        <v>0</v>
      </c>
      <c r="Y55" s="379" t="s">
        <v>181</v>
      </c>
      <c r="Z55" s="397">
        <v>0</v>
      </c>
      <c r="AA55" s="379" t="s">
        <v>181</v>
      </c>
      <c r="AB55" s="397">
        <v>0</v>
      </c>
      <c r="AC55" s="379" t="s">
        <v>181</v>
      </c>
      <c r="AD55" s="397">
        <v>0</v>
      </c>
      <c r="AE55" s="379" t="s">
        <v>181</v>
      </c>
      <c r="AF55" s="397">
        <v>0</v>
      </c>
      <c r="AG55" s="379" t="s">
        <v>181</v>
      </c>
      <c r="AH55" s="397">
        <v>0</v>
      </c>
      <c r="AI55" s="379" t="s">
        <v>181</v>
      </c>
      <c r="AJ55" s="397">
        <v>0</v>
      </c>
      <c r="AK55" s="379" t="s">
        <v>181</v>
      </c>
      <c r="AL55" s="397">
        <v>0</v>
      </c>
      <c r="AM55" s="379" t="s">
        <v>181</v>
      </c>
      <c r="AN55" s="397">
        <v>0</v>
      </c>
      <c r="AO55" s="379" t="s">
        <v>181</v>
      </c>
      <c r="AP55" s="397">
        <v>0</v>
      </c>
      <c r="AQ55" s="379" t="s">
        <v>181</v>
      </c>
      <c r="AR55" s="397">
        <v>0</v>
      </c>
      <c r="AS55" s="379" t="s">
        <v>181</v>
      </c>
      <c r="AT55" s="397">
        <v>0</v>
      </c>
      <c r="AU55" s="379" t="s">
        <v>181</v>
      </c>
      <c r="AV55" s="397">
        <v>0</v>
      </c>
      <c r="AW55" s="379" t="s">
        <v>181</v>
      </c>
      <c r="AX55" s="397">
        <v>0</v>
      </c>
      <c r="AY55" s="379" t="s">
        <v>181</v>
      </c>
      <c r="AZ55" s="397">
        <v>0</v>
      </c>
      <c r="BA55" s="379" t="s">
        <v>181</v>
      </c>
      <c r="BB55" s="397">
        <v>0</v>
      </c>
      <c r="BC55" s="379" t="s">
        <v>181</v>
      </c>
      <c r="BD55" s="397">
        <v>0</v>
      </c>
      <c r="BE55" s="379" t="s">
        <v>181</v>
      </c>
      <c r="BF55" s="397">
        <v>0</v>
      </c>
      <c r="BG55" s="379" t="s">
        <v>181</v>
      </c>
      <c r="BH55" s="397">
        <v>0</v>
      </c>
    </row>
    <row r="56" spans="1:60" x14ac:dyDescent="0.25">
      <c r="A56" s="379" t="s">
        <v>180</v>
      </c>
      <c r="B56" s="397">
        <v>0</v>
      </c>
      <c r="C56" s="379" t="s">
        <v>180</v>
      </c>
      <c r="D56" s="397">
        <v>0</v>
      </c>
      <c r="E56" s="379" t="s">
        <v>180</v>
      </c>
      <c r="F56" s="397">
        <v>0</v>
      </c>
      <c r="G56" s="379" t="s">
        <v>180</v>
      </c>
      <c r="H56" s="397">
        <v>0</v>
      </c>
      <c r="I56" s="379" t="s">
        <v>180</v>
      </c>
      <c r="J56" s="397">
        <v>0</v>
      </c>
      <c r="K56" s="379" t="s">
        <v>180</v>
      </c>
      <c r="L56" s="397">
        <v>0</v>
      </c>
      <c r="M56" s="379" t="s">
        <v>180</v>
      </c>
      <c r="N56" s="397">
        <v>0</v>
      </c>
      <c r="O56" s="379" t="s">
        <v>180</v>
      </c>
      <c r="P56" s="397">
        <v>0</v>
      </c>
      <c r="Q56" s="379" t="s">
        <v>180</v>
      </c>
      <c r="R56" s="397">
        <v>0</v>
      </c>
      <c r="S56" s="379" t="s">
        <v>180</v>
      </c>
      <c r="T56" s="397">
        <v>0</v>
      </c>
      <c r="U56" s="379" t="s">
        <v>180</v>
      </c>
      <c r="V56" s="397">
        <v>0</v>
      </c>
      <c r="W56" s="379" t="s">
        <v>180</v>
      </c>
      <c r="X56" s="397">
        <v>0</v>
      </c>
      <c r="Y56" s="379" t="s">
        <v>180</v>
      </c>
      <c r="Z56" s="397">
        <v>0</v>
      </c>
      <c r="AA56" s="379" t="s">
        <v>180</v>
      </c>
      <c r="AB56" s="397">
        <v>0</v>
      </c>
      <c r="AC56" s="379" t="s">
        <v>180</v>
      </c>
      <c r="AD56" s="397">
        <v>0</v>
      </c>
      <c r="AE56" s="379" t="s">
        <v>180</v>
      </c>
      <c r="AF56" s="397">
        <v>0</v>
      </c>
      <c r="AG56" s="379" t="s">
        <v>180</v>
      </c>
      <c r="AH56" s="397">
        <v>0</v>
      </c>
      <c r="AI56" s="379" t="s">
        <v>180</v>
      </c>
      <c r="AJ56" s="397">
        <v>0</v>
      </c>
      <c r="AK56" s="379" t="s">
        <v>180</v>
      </c>
      <c r="AL56" s="397">
        <v>0</v>
      </c>
      <c r="AM56" s="379" t="s">
        <v>180</v>
      </c>
      <c r="AN56" s="397">
        <v>0</v>
      </c>
      <c r="AO56" s="379" t="s">
        <v>180</v>
      </c>
      <c r="AP56" s="397">
        <v>0</v>
      </c>
      <c r="AQ56" s="379" t="s">
        <v>180</v>
      </c>
      <c r="AR56" s="397">
        <v>0</v>
      </c>
      <c r="AS56" s="379" t="s">
        <v>180</v>
      </c>
      <c r="AT56" s="397">
        <v>0</v>
      </c>
      <c r="AU56" s="379" t="s">
        <v>180</v>
      </c>
      <c r="AV56" s="397">
        <v>0</v>
      </c>
      <c r="AW56" s="379" t="s">
        <v>180</v>
      </c>
      <c r="AX56" s="397">
        <v>0</v>
      </c>
      <c r="AY56" s="379" t="s">
        <v>180</v>
      </c>
      <c r="AZ56" s="397">
        <v>0</v>
      </c>
      <c r="BA56" s="379" t="s">
        <v>180</v>
      </c>
      <c r="BB56" s="397">
        <v>0</v>
      </c>
      <c r="BC56" s="379" t="s">
        <v>180</v>
      </c>
      <c r="BD56" s="397">
        <v>0</v>
      </c>
      <c r="BE56" s="379" t="s">
        <v>180</v>
      </c>
      <c r="BF56" s="397">
        <v>0</v>
      </c>
      <c r="BG56" s="379" t="s">
        <v>180</v>
      </c>
      <c r="BH56" s="397">
        <v>0</v>
      </c>
    </row>
    <row r="57" spans="1:60" x14ac:dyDescent="0.25">
      <c r="A57" s="384" t="s">
        <v>132</v>
      </c>
      <c r="B57" s="398" t="s">
        <v>59</v>
      </c>
      <c r="C57" s="384" t="s">
        <v>76</v>
      </c>
      <c r="D57" s="398" t="s">
        <v>59</v>
      </c>
      <c r="E57" s="384" t="s">
        <v>77</v>
      </c>
      <c r="F57" s="398" t="s">
        <v>59</v>
      </c>
      <c r="G57" s="384" t="s">
        <v>166</v>
      </c>
      <c r="H57" s="398" t="s">
        <v>59</v>
      </c>
      <c r="I57" s="384" t="s">
        <v>178</v>
      </c>
      <c r="J57" s="398" t="s">
        <v>59</v>
      </c>
      <c r="K57" s="384" t="s">
        <v>184</v>
      </c>
      <c r="L57" s="398" t="s">
        <v>59</v>
      </c>
      <c r="M57" s="384" t="s">
        <v>167</v>
      </c>
      <c r="N57" s="398" t="s">
        <v>59</v>
      </c>
      <c r="O57" s="384" t="s">
        <v>79</v>
      </c>
      <c r="P57" s="398" t="s">
        <v>59</v>
      </c>
      <c r="Q57" s="384" t="s">
        <v>186</v>
      </c>
      <c r="R57" s="398" t="s">
        <v>59</v>
      </c>
      <c r="S57" s="384" t="s">
        <v>117</v>
      </c>
      <c r="T57" s="398" t="s">
        <v>59</v>
      </c>
      <c r="U57" s="384" t="s">
        <v>187</v>
      </c>
      <c r="V57" s="398" t="s">
        <v>59</v>
      </c>
      <c r="W57" s="387" t="s">
        <v>83</v>
      </c>
      <c r="X57" s="398" t="s">
        <v>59</v>
      </c>
      <c r="Y57" s="387" t="s">
        <v>84</v>
      </c>
      <c r="Z57" s="398" t="s">
        <v>59</v>
      </c>
      <c r="AA57" s="387" t="s">
        <v>84</v>
      </c>
      <c r="AB57" s="398" t="s">
        <v>59</v>
      </c>
      <c r="AC57" s="387" t="s">
        <v>85</v>
      </c>
      <c r="AD57" s="398" t="s">
        <v>59</v>
      </c>
      <c r="AE57" s="387" t="s">
        <v>85</v>
      </c>
      <c r="AF57" s="398" t="s">
        <v>59</v>
      </c>
      <c r="AG57" s="387" t="s">
        <v>86</v>
      </c>
      <c r="AH57" s="398" t="s">
        <v>59</v>
      </c>
      <c r="AI57" s="387" t="s">
        <v>86</v>
      </c>
      <c r="AJ57" s="398" t="s">
        <v>59</v>
      </c>
      <c r="AK57" s="387" t="s">
        <v>88</v>
      </c>
      <c r="AL57" s="398" t="s">
        <v>59</v>
      </c>
      <c r="AM57" s="387" t="s">
        <v>89</v>
      </c>
      <c r="AN57" s="398" t="s">
        <v>59</v>
      </c>
      <c r="AO57" s="387" t="s">
        <v>89</v>
      </c>
      <c r="AP57" s="398" t="s">
        <v>59</v>
      </c>
      <c r="AQ57" s="387" t="s">
        <v>89</v>
      </c>
      <c r="AR57" s="398" t="s">
        <v>59</v>
      </c>
      <c r="AS57" s="388" t="s">
        <v>169</v>
      </c>
      <c r="AT57" s="398" t="s">
        <v>59</v>
      </c>
      <c r="AU57" s="388" t="s">
        <v>170</v>
      </c>
      <c r="AV57" s="398" t="s">
        <v>59</v>
      </c>
      <c r="AW57" s="388" t="s">
        <v>171</v>
      </c>
      <c r="AX57" s="398" t="s">
        <v>59</v>
      </c>
      <c r="AY57" s="388" t="s">
        <v>7</v>
      </c>
      <c r="AZ57" s="398" t="s">
        <v>59</v>
      </c>
      <c r="BA57" s="388" t="s">
        <v>6</v>
      </c>
      <c r="BB57" s="398" t="s">
        <v>59</v>
      </c>
      <c r="BC57" s="388" t="s">
        <v>172</v>
      </c>
      <c r="BD57" s="398" t="s">
        <v>59</v>
      </c>
      <c r="BE57" s="388" t="s">
        <v>173</v>
      </c>
      <c r="BF57" s="398" t="s">
        <v>59</v>
      </c>
      <c r="BG57" s="388" t="s">
        <v>109</v>
      </c>
      <c r="BH57" s="398" t="s">
        <v>59</v>
      </c>
    </row>
  </sheetData>
  <sheetProtection password="CA11" sheet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218</vt:i4>
      </vt:variant>
    </vt:vector>
  </HeadingPairs>
  <TitlesOfParts>
    <vt:vector size="237" baseType="lpstr">
      <vt:lpstr>Jury</vt:lpstr>
      <vt:lpstr>Total Points T1 T2</vt:lpstr>
      <vt:lpstr>POINTS</vt:lpstr>
      <vt:lpstr>POINTS T2</vt:lpstr>
      <vt:lpstr>RELAIS T1</vt:lpstr>
      <vt:lpstr>MiF</vt:lpstr>
      <vt:lpstr>MiM</vt:lpstr>
      <vt:lpstr>CAF</vt:lpstr>
      <vt:lpstr>CAM</vt:lpstr>
      <vt:lpstr>Femmes</vt:lpstr>
      <vt:lpstr>Hommes</vt:lpstr>
      <vt:lpstr>Table Mo</vt:lpstr>
      <vt:lpstr>Table Po</vt:lpstr>
      <vt:lpstr>Table BeF</vt:lpstr>
      <vt:lpstr>Table BeM</vt:lpstr>
      <vt:lpstr>Table MiF</vt:lpstr>
      <vt:lpstr>Table MiM</vt:lpstr>
      <vt:lpstr>Table Femmes</vt:lpstr>
      <vt:lpstr>Table Hommes</vt:lpstr>
      <vt:lpstr>_ACC93</vt:lpstr>
      <vt:lpstr>AB</vt:lpstr>
      <vt:lpstr>ABDO</vt:lpstr>
      <vt:lpstr>ACB</vt:lpstr>
      <vt:lpstr>ASGB</vt:lpstr>
      <vt:lpstr>AUVERS</vt:lpstr>
      <vt:lpstr>BF_1_km_marche</vt:lpstr>
      <vt:lpstr>BF_1000_m</vt:lpstr>
      <vt:lpstr>BF_120_m</vt:lpstr>
      <vt:lpstr>BF_2_km_marche</vt:lpstr>
      <vt:lpstr>BF_2000_m</vt:lpstr>
      <vt:lpstr>BF_300_m</vt:lpstr>
      <vt:lpstr>BF_50_m</vt:lpstr>
      <vt:lpstr>BF_50_m_H_</vt:lpstr>
      <vt:lpstr>BF_500_m</vt:lpstr>
      <vt:lpstr>BF_60_m</vt:lpstr>
      <vt:lpstr>BF_DISQUE</vt:lpstr>
      <vt:lpstr>BF_HAUTEUR</vt:lpstr>
      <vt:lpstr>BF_JAVELOT</vt:lpstr>
      <vt:lpstr>BF_LONGUEUR</vt:lpstr>
      <vt:lpstr>BF_MARTEAU</vt:lpstr>
      <vt:lpstr>BF_PERCHE</vt:lpstr>
      <vt:lpstr>BF_POIDS</vt:lpstr>
      <vt:lpstr>BF_T_S_</vt:lpstr>
      <vt:lpstr>BM_1_km_marche</vt:lpstr>
      <vt:lpstr>BM_1000_m</vt:lpstr>
      <vt:lpstr>BM_120_m</vt:lpstr>
      <vt:lpstr>BM_2_km_marche</vt:lpstr>
      <vt:lpstr>BM_2000_m</vt:lpstr>
      <vt:lpstr>BM_300_m</vt:lpstr>
      <vt:lpstr>BM_50_m</vt:lpstr>
      <vt:lpstr>BM_50_m_H_</vt:lpstr>
      <vt:lpstr>BM_500_m</vt:lpstr>
      <vt:lpstr>BM_60_m</vt:lpstr>
      <vt:lpstr>BM_80_m_H_</vt:lpstr>
      <vt:lpstr>BM_DISQUE</vt:lpstr>
      <vt:lpstr>BM_HAUTEUR</vt:lpstr>
      <vt:lpstr>BM_JAVELOT</vt:lpstr>
      <vt:lpstr>BM_LONGUEUR</vt:lpstr>
      <vt:lpstr>BM_MARTEAU</vt:lpstr>
      <vt:lpstr>BM_PERCHE</vt:lpstr>
      <vt:lpstr>BM_POIDS</vt:lpstr>
      <vt:lpstr>BM_T_S_</vt:lpstr>
      <vt:lpstr>BMSA</vt:lpstr>
      <vt:lpstr>CMA</vt:lpstr>
      <vt:lpstr>COMA</vt:lpstr>
      <vt:lpstr>CSB</vt:lpstr>
      <vt:lpstr>ESCXV</vt:lpstr>
      <vt:lpstr>ESS</vt:lpstr>
      <vt:lpstr>CAF!Excel_BuiltIn__FilterDatabase</vt:lpstr>
      <vt:lpstr>CAM!Excel_BuiltIn__FilterDatabase</vt:lpstr>
      <vt:lpstr>Femmes!Excel_BuiltIn__FilterDatabase</vt:lpstr>
      <vt:lpstr>Hommes!Excel_BuiltIn__FilterDatabase</vt:lpstr>
      <vt:lpstr>MiF!Excel_BuiltIn__FilterDatabase</vt:lpstr>
      <vt:lpstr>MiM!Excel_BuiltIn__FilterDatabase</vt:lpstr>
      <vt:lpstr>'RELAIS T1'!Excel_BuiltIn__FilterDatabase</vt:lpstr>
      <vt:lpstr>CAF!Excel_BuiltIn_Print_Area</vt:lpstr>
      <vt:lpstr>CAM!Excel_BuiltIn_Print_Area</vt:lpstr>
      <vt:lpstr>Excel_BuiltIn_Print_Area_17</vt:lpstr>
      <vt:lpstr>MiM!Excel_BuiltIn_Print_Area_7</vt:lpstr>
      <vt:lpstr>Excel_BuiltIn_Print_Area_7</vt:lpstr>
      <vt:lpstr>CAF!Excel_BuiltIn_Print_Titles</vt:lpstr>
      <vt:lpstr>CAM!Excel_BuiltIn_Print_Titles</vt:lpstr>
      <vt:lpstr>Femmes!Excel_BuiltIn_Print_Titles</vt:lpstr>
      <vt:lpstr>Hommes!Excel_BuiltIn_Print_Titles</vt:lpstr>
      <vt:lpstr>F_100_m</vt:lpstr>
      <vt:lpstr>F_100_m_H_</vt:lpstr>
      <vt:lpstr>F_1000_m</vt:lpstr>
      <vt:lpstr>F_1500_m</vt:lpstr>
      <vt:lpstr>F_1500_steeple</vt:lpstr>
      <vt:lpstr>F_200_m</vt:lpstr>
      <vt:lpstr>F_2000_m</vt:lpstr>
      <vt:lpstr>F_3_km_marche</vt:lpstr>
      <vt:lpstr>F_300_m</vt:lpstr>
      <vt:lpstr>F_3000_m</vt:lpstr>
      <vt:lpstr>F_3000_steeple</vt:lpstr>
      <vt:lpstr>F_320_m_H</vt:lpstr>
      <vt:lpstr>F_400_m</vt:lpstr>
      <vt:lpstr>F_400_m_H</vt:lpstr>
      <vt:lpstr>F_5_km_marche</vt:lpstr>
      <vt:lpstr>F_50_m</vt:lpstr>
      <vt:lpstr>F_50_m_H_</vt:lpstr>
      <vt:lpstr>F_500_m</vt:lpstr>
      <vt:lpstr>F_5000_m</vt:lpstr>
      <vt:lpstr>F_60_m</vt:lpstr>
      <vt:lpstr>F_60_m_H_</vt:lpstr>
      <vt:lpstr>F_800_m</vt:lpstr>
      <vt:lpstr>F_DISQUE</vt:lpstr>
      <vt:lpstr>F_HAUTEUR</vt:lpstr>
      <vt:lpstr>F_JAVELOT</vt:lpstr>
      <vt:lpstr>F_LONGUEUR</vt:lpstr>
      <vt:lpstr>F_MARTEAU</vt:lpstr>
      <vt:lpstr>F_PERCHE</vt:lpstr>
      <vt:lpstr>F_POIDS</vt:lpstr>
      <vt:lpstr>F_T_S_</vt:lpstr>
      <vt:lpstr>H_100_m</vt:lpstr>
      <vt:lpstr>H_1000_m</vt:lpstr>
      <vt:lpstr>H_110_m_H_</vt:lpstr>
      <vt:lpstr>H_1500_m</vt:lpstr>
      <vt:lpstr>H_1500_steeple</vt:lpstr>
      <vt:lpstr>H_200_m</vt:lpstr>
      <vt:lpstr>H_2000_m</vt:lpstr>
      <vt:lpstr>H_3_km_marche</vt:lpstr>
      <vt:lpstr>H_300_m</vt:lpstr>
      <vt:lpstr>H_3000_m</vt:lpstr>
      <vt:lpstr>H_3000_steeple</vt:lpstr>
      <vt:lpstr>H_320_m_H</vt:lpstr>
      <vt:lpstr>H_400_m</vt:lpstr>
      <vt:lpstr>H_400_m_H</vt:lpstr>
      <vt:lpstr>H_5_km_marche</vt:lpstr>
      <vt:lpstr>H_50_m</vt:lpstr>
      <vt:lpstr>H_50_m_H_</vt:lpstr>
      <vt:lpstr>H_500_m</vt:lpstr>
      <vt:lpstr>H_5000_m</vt:lpstr>
      <vt:lpstr>H_60_m</vt:lpstr>
      <vt:lpstr>H_60_m_H_</vt:lpstr>
      <vt:lpstr>H_800_m</vt:lpstr>
      <vt:lpstr>H_DISQUE</vt:lpstr>
      <vt:lpstr>H_HAUTEUR</vt:lpstr>
      <vt:lpstr>H_JAVELOT</vt:lpstr>
      <vt:lpstr>H_LONGUEUR</vt:lpstr>
      <vt:lpstr>H_MARTEAU</vt:lpstr>
      <vt:lpstr>H_PERCHE</vt:lpstr>
      <vt:lpstr>H_POIDS</vt:lpstr>
      <vt:lpstr>H_T_S_</vt:lpstr>
      <vt:lpstr>CAF!Impression_des_titres</vt:lpstr>
      <vt:lpstr>CAM!Impression_des_titres</vt:lpstr>
      <vt:lpstr>Femmes!Impression_des_titres</vt:lpstr>
      <vt:lpstr>Hommes!Impression_des_titres</vt:lpstr>
      <vt:lpstr>JAVELOT</vt:lpstr>
      <vt:lpstr>MF_1_km_marche</vt:lpstr>
      <vt:lpstr>MF_1000_m</vt:lpstr>
      <vt:lpstr>MF_150_m</vt:lpstr>
      <vt:lpstr>MF_2_km_marche</vt:lpstr>
      <vt:lpstr>MF_2000_m</vt:lpstr>
      <vt:lpstr>MF_3_km_marche</vt:lpstr>
      <vt:lpstr>MF_300_m</vt:lpstr>
      <vt:lpstr>MF_3000_m</vt:lpstr>
      <vt:lpstr>MF_50_m</vt:lpstr>
      <vt:lpstr>MF_50_m_H_</vt:lpstr>
      <vt:lpstr>MF_500_m</vt:lpstr>
      <vt:lpstr>MF_60_m</vt:lpstr>
      <vt:lpstr>MF_60_m_H_</vt:lpstr>
      <vt:lpstr>MF_80_m</vt:lpstr>
      <vt:lpstr>MF_80_m_H_</vt:lpstr>
      <vt:lpstr>MF_DISQUE</vt:lpstr>
      <vt:lpstr>MF_HAUTEUR</vt:lpstr>
      <vt:lpstr>MF_JAVELOT</vt:lpstr>
      <vt:lpstr>MF_LONGUEUR</vt:lpstr>
      <vt:lpstr>MF_MARTEAU</vt:lpstr>
      <vt:lpstr>MF_PERCHE</vt:lpstr>
      <vt:lpstr>MF_POIDS</vt:lpstr>
      <vt:lpstr>MF_T_S_</vt:lpstr>
      <vt:lpstr>MM_1_km_marche</vt:lpstr>
      <vt:lpstr>MM_100_m_H_</vt:lpstr>
      <vt:lpstr>MM_1000_m</vt:lpstr>
      <vt:lpstr>MM_150_m</vt:lpstr>
      <vt:lpstr>MM_2_km_marche</vt:lpstr>
      <vt:lpstr>MM_2000_m</vt:lpstr>
      <vt:lpstr>MM_3_km_marche</vt:lpstr>
      <vt:lpstr>MM_300_m</vt:lpstr>
      <vt:lpstr>MM_3000_m</vt:lpstr>
      <vt:lpstr>MM_50_m</vt:lpstr>
      <vt:lpstr>MM_50_m_H_</vt:lpstr>
      <vt:lpstr>MM_500_m</vt:lpstr>
      <vt:lpstr>MM_60_m</vt:lpstr>
      <vt:lpstr>MM_60_m_H_</vt:lpstr>
      <vt:lpstr>MM_80_m</vt:lpstr>
      <vt:lpstr>MM_DISQUE</vt:lpstr>
      <vt:lpstr>MM_HAUTEUR</vt:lpstr>
      <vt:lpstr>MM_JAVELOT</vt:lpstr>
      <vt:lpstr>MM_LONGUEUR</vt:lpstr>
      <vt:lpstr>MM_MARTEAU</vt:lpstr>
      <vt:lpstr>MM_PERCHE</vt:lpstr>
      <vt:lpstr>MM_POIDS</vt:lpstr>
      <vt:lpstr>MM_T_S_</vt:lpstr>
      <vt:lpstr>Moustique_300_m</vt:lpstr>
      <vt:lpstr>Moustique_50_haies</vt:lpstr>
      <vt:lpstr>Moustique_50_m</vt:lpstr>
      <vt:lpstr>Moustique_500_m</vt:lpstr>
      <vt:lpstr>Moustique_500_marche</vt:lpstr>
      <vt:lpstr>Moustique_600_m</vt:lpstr>
      <vt:lpstr>Moustique_600_marche</vt:lpstr>
      <vt:lpstr>Moustique_Anneau</vt:lpstr>
      <vt:lpstr>Moustique_Balles</vt:lpstr>
      <vt:lpstr>Moustique_Hauteur</vt:lpstr>
      <vt:lpstr>Moustique_Longueur</vt:lpstr>
      <vt:lpstr>Moustique_Marteau</vt:lpstr>
      <vt:lpstr>Moustique_Perche</vt:lpstr>
      <vt:lpstr>Moustique_Poids</vt:lpstr>
      <vt:lpstr>Moustique_Triple_saut</vt:lpstr>
      <vt:lpstr>MS</vt:lpstr>
      <vt:lpstr>NLSA</vt:lpstr>
      <vt:lpstr>Po_1_km_marche</vt:lpstr>
      <vt:lpstr>Po_1000_m</vt:lpstr>
      <vt:lpstr>Po_120_m</vt:lpstr>
      <vt:lpstr>Po_300_m</vt:lpstr>
      <vt:lpstr>Po_50_m</vt:lpstr>
      <vt:lpstr>Po_50_m_H_</vt:lpstr>
      <vt:lpstr>Po_500_m</vt:lpstr>
      <vt:lpstr>Po_60_m</vt:lpstr>
      <vt:lpstr>Po_Ballonde</vt:lpstr>
      <vt:lpstr>Po_Disque</vt:lpstr>
      <vt:lpstr>Po_Hauteur</vt:lpstr>
      <vt:lpstr>Po_Javelot</vt:lpstr>
      <vt:lpstr>Po_Longueur</vt:lpstr>
      <vt:lpstr>Po_Perche</vt:lpstr>
      <vt:lpstr>Po_Poids</vt:lpstr>
      <vt:lpstr>Po_Triple_saut</vt:lpstr>
      <vt:lpstr>SDUS</vt:lpstr>
      <vt:lpstr>TAC</vt:lpstr>
      <vt:lpstr>USI</vt:lpstr>
      <vt:lpstr>USMA</vt:lpstr>
      <vt:lpstr>CAF!Zone_d_impression</vt:lpstr>
      <vt:lpstr>CAM!Zone_d_impression</vt:lpstr>
      <vt:lpstr>Femmes!Zone_d_impression</vt:lpstr>
      <vt:lpstr>Hommes!Zone_d_impression</vt:lpstr>
      <vt:lpstr>'RELAIS T1'!Zone_d_impression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2019-06-03T15:36:27Z</dcterms:created>
  <dcterms:modified xsi:type="dcterms:W3CDTF">2019-06-10T21:11:31Z</dcterms:modified>
</cp:coreProperties>
</file>